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showInkAnnotation="0" defaultThemeVersion="166925"/>
  <mc:AlternateContent xmlns:mc="http://schemas.openxmlformats.org/markup-compatibility/2006">
    <mc:Choice Requires="x15">
      <x15ac:absPath xmlns:x15ac="http://schemas.microsoft.com/office/spreadsheetml/2010/11/ac" url="D:\Users\BKU\SvenjaRosskopf\Deutsche Bahn\RFC Rhine-Alpine - Dokumente\3 Working Groups\305 ICM\Documentation\Re-routing infos\2019 Update\Final Documents\"/>
    </mc:Choice>
  </mc:AlternateContent>
  <xr:revisionPtr revIDLastSave="1073" documentId="8_{574ADA3C-35FF-4CCD-B11E-7DD30306C5D0}" xr6:coauthVersionLast="41" xr6:coauthVersionMax="41" xr10:uidLastSave="{5199F6F6-A7F7-46F5-9F97-85B249788139}"/>
  <bookViews>
    <workbookView xWindow="-28920" yWindow="-1920" windowWidth="29040" windowHeight="17640" tabRatio="872" xr2:uid="{00000000-000D-0000-FFFF-FFFF00000000}"/>
  </bookViews>
  <sheets>
    <sheet name="Overview Re-Routing Options" sheetId="16" r:id="rId1"/>
    <sheet name="scenario input table" sheetId="1" r:id="rId2"/>
    <sheet name="scenario 2.2" sheetId="2" r:id="rId3"/>
    <sheet name="scenario 2.3" sheetId="3" r:id="rId4"/>
    <sheet name="scenario 2.4" sheetId="4" r:id="rId5"/>
    <sheet name="scenario 2.5" sheetId="5" r:id="rId6"/>
    <sheet name="scenario 3.2" sheetId="6" r:id="rId7"/>
    <sheet name="scenario 4.2" sheetId="7" r:id="rId8"/>
    <sheet name="scenario 4.3" sheetId="8" r:id="rId9"/>
    <sheet name="scenario 4.4" sheetId="9" r:id="rId10"/>
    <sheet name="scenario 4.5" sheetId="10" r:id="rId11"/>
    <sheet name="scenario 4.6" sheetId="11" r:id="rId12"/>
    <sheet name="scenario 4.7" sheetId="12" r:id="rId13"/>
    <sheet name="scenario 4.8" sheetId="13" r:id="rId14"/>
  </sheets>
  <definedNames>
    <definedName name="_xlnm._FilterDatabase" localSheetId="0" hidden="1">'Overview Re-Routing Options'!$A$1:$B$1</definedName>
    <definedName name="_xlnm._FilterDatabase" localSheetId="1" hidden="1">'scenario input table'!$A$1:$S$88</definedName>
    <definedName name="_ftn1" localSheetId="0">'Overview Re-Routing Options'!$A$37</definedName>
    <definedName name="_ftnref1" localSheetId="0">'Overview Re-Routing Options'!$B$29</definedName>
    <definedName name="_Hlk516731409" localSheetId="0">'Overview Re-Routing Options'!#REF!</definedName>
    <definedName name="_Hlk516731503" localSheetId="0">'Overview Re-Routing Options'!#REF!</definedName>
    <definedName name="_Hlk523131131" localSheetId="7">'scenario 4.2'!$A$5</definedName>
    <definedName name="_Hlk523743287" localSheetId="1">'scenario input table'!#REF!</definedName>
    <definedName name="Z_5F5AB960_9E3B_4ABB_8B79_6A32B4EB09AF_.wvu.FilterData" localSheetId="1" hidden="1">'scenario input table'!$A$3:$R$83</definedName>
  </definedNames>
  <calcPr calcId="191029"/>
  <customWorkbookViews>
    <customWorkbookView name="Katharina Cibis - Persönliche Ansicht" guid="{5F5AB960-9E3B-4ABB-8B79-6A32B4EB09AF}" mergeInterval="0" personalView="1" maximized="1" xWindow="-9" yWindow="-9" windowWidth="1938" windowHeight="1050" tabRatio="872" activeSheetId="13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" i="10" l="1"/>
  <c r="E10" i="10"/>
  <c r="F10" i="10"/>
  <c r="G10" i="10"/>
  <c r="H10" i="10"/>
  <c r="I10" i="10"/>
  <c r="J10" i="10"/>
  <c r="K10" i="10"/>
  <c r="L10" i="10"/>
  <c r="M10" i="10"/>
  <c r="N10" i="10"/>
  <c r="O10" i="10"/>
  <c r="P10" i="10"/>
  <c r="Q10" i="10"/>
  <c r="D11" i="10"/>
  <c r="E11" i="10"/>
  <c r="F11" i="10"/>
  <c r="G11" i="10"/>
  <c r="H11" i="10"/>
  <c r="I11" i="10"/>
  <c r="J11" i="10"/>
  <c r="K11" i="10"/>
  <c r="L11" i="10"/>
  <c r="M11" i="10"/>
  <c r="N11" i="10"/>
  <c r="O11" i="10"/>
  <c r="P11" i="10"/>
  <c r="Q11" i="10"/>
  <c r="D12" i="10"/>
  <c r="E12" i="10"/>
  <c r="F12" i="10"/>
  <c r="G12" i="10"/>
  <c r="H12" i="10"/>
  <c r="I12" i="10"/>
  <c r="J12" i="10"/>
  <c r="K12" i="10"/>
  <c r="L12" i="10"/>
  <c r="M12" i="10"/>
  <c r="N12" i="10"/>
  <c r="O12" i="10"/>
  <c r="P12" i="10"/>
  <c r="Q12" i="10"/>
  <c r="C12" i="10"/>
  <c r="C11" i="10"/>
  <c r="C10" i="10"/>
  <c r="B10" i="10"/>
  <c r="B11" i="10"/>
  <c r="B12" i="10"/>
  <c r="A12" i="10"/>
  <c r="A11" i="10"/>
  <c r="A10" i="10"/>
  <c r="D6" i="10"/>
  <c r="E6" i="10"/>
  <c r="F6" i="10"/>
  <c r="G6" i="10"/>
  <c r="H6" i="10"/>
  <c r="I6" i="10"/>
  <c r="J6" i="10"/>
  <c r="K6" i="10"/>
  <c r="L6" i="10"/>
  <c r="M6" i="10"/>
  <c r="N6" i="10"/>
  <c r="O6" i="10"/>
  <c r="P6" i="10"/>
  <c r="Q6" i="10"/>
  <c r="D7" i="10"/>
  <c r="E7" i="10"/>
  <c r="F7" i="10"/>
  <c r="G7" i="10"/>
  <c r="H7" i="10"/>
  <c r="I7" i="10"/>
  <c r="J7" i="10"/>
  <c r="K7" i="10"/>
  <c r="L7" i="10"/>
  <c r="M7" i="10"/>
  <c r="N7" i="10"/>
  <c r="O7" i="10"/>
  <c r="P7" i="10"/>
  <c r="Q7" i="10"/>
  <c r="D8" i="10"/>
  <c r="E8" i="10"/>
  <c r="F8" i="10"/>
  <c r="G8" i="10"/>
  <c r="H8" i="10"/>
  <c r="I8" i="10"/>
  <c r="J8" i="10"/>
  <c r="K8" i="10"/>
  <c r="L8" i="10"/>
  <c r="M8" i="10"/>
  <c r="N8" i="10"/>
  <c r="O8" i="10"/>
  <c r="P8" i="10"/>
  <c r="Q8" i="10"/>
  <c r="C8" i="10"/>
  <c r="C7" i="10"/>
  <c r="C6" i="10"/>
  <c r="B6" i="10"/>
  <c r="B7" i="10"/>
  <c r="B8" i="10"/>
  <c r="A8" i="10"/>
  <c r="A7" i="10"/>
  <c r="A6" i="10"/>
  <c r="A4" i="3" l="1"/>
  <c r="D34" i="9" l="1"/>
  <c r="E34" i="9"/>
  <c r="F34" i="9"/>
  <c r="G34" i="9"/>
  <c r="H34" i="9"/>
  <c r="I34" i="9"/>
  <c r="J34" i="9"/>
  <c r="K34" i="9"/>
  <c r="L34" i="9"/>
  <c r="M34" i="9"/>
  <c r="N34" i="9"/>
  <c r="O34" i="9"/>
  <c r="P34" i="9"/>
  <c r="Q34" i="9"/>
  <c r="D35" i="9"/>
  <c r="E35" i="9"/>
  <c r="F35" i="9"/>
  <c r="G35" i="9"/>
  <c r="H35" i="9"/>
  <c r="I35" i="9"/>
  <c r="J35" i="9"/>
  <c r="K35" i="9"/>
  <c r="L35" i="9"/>
  <c r="M35" i="9"/>
  <c r="N35" i="9"/>
  <c r="O35" i="9"/>
  <c r="P35" i="9"/>
  <c r="Q35" i="9"/>
  <c r="C35" i="9"/>
  <c r="C34" i="9"/>
  <c r="B34" i="9"/>
  <c r="B35" i="9"/>
  <c r="D20" i="9"/>
  <c r="E20" i="9"/>
  <c r="F20" i="9"/>
  <c r="G20" i="9"/>
  <c r="H20" i="9"/>
  <c r="I20" i="9"/>
  <c r="J20" i="9"/>
  <c r="K20" i="9"/>
  <c r="L20" i="9"/>
  <c r="M20" i="9"/>
  <c r="N20" i="9"/>
  <c r="O20" i="9"/>
  <c r="P20" i="9"/>
  <c r="Q20" i="9"/>
  <c r="D21" i="9"/>
  <c r="E21" i="9"/>
  <c r="F21" i="9"/>
  <c r="G21" i="9"/>
  <c r="H21" i="9"/>
  <c r="I21" i="9"/>
  <c r="J21" i="9"/>
  <c r="K21" i="9"/>
  <c r="L21" i="9"/>
  <c r="M21" i="9"/>
  <c r="N21" i="9"/>
  <c r="O21" i="9"/>
  <c r="P21" i="9"/>
  <c r="Q21" i="9"/>
  <c r="C21" i="9"/>
  <c r="C20" i="9"/>
  <c r="B20" i="9"/>
  <c r="B21" i="9"/>
  <c r="A35" i="9"/>
  <c r="A34" i="9"/>
  <c r="A21" i="9"/>
  <c r="A20" i="9"/>
  <c r="D33" i="8"/>
  <c r="E33" i="8"/>
  <c r="F33" i="8"/>
  <c r="G33" i="8"/>
  <c r="H33" i="8"/>
  <c r="I33" i="8"/>
  <c r="J33" i="8"/>
  <c r="K33" i="8"/>
  <c r="L33" i="8"/>
  <c r="M33" i="8"/>
  <c r="N33" i="8"/>
  <c r="O33" i="8"/>
  <c r="P33" i="8"/>
  <c r="Q33" i="8"/>
  <c r="D34" i="8"/>
  <c r="E34" i="8"/>
  <c r="F34" i="8"/>
  <c r="G34" i="8"/>
  <c r="H34" i="8"/>
  <c r="I34" i="8"/>
  <c r="J34" i="8"/>
  <c r="K34" i="8"/>
  <c r="L34" i="8"/>
  <c r="M34" i="8"/>
  <c r="N34" i="8"/>
  <c r="O34" i="8"/>
  <c r="P34" i="8"/>
  <c r="Q34" i="8"/>
  <c r="C34" i="8"/>
  <c r="C33" i="8"/>
  <c r="B33" i="8"/>
  <c r="B34" i="8"/>
  <c r="A34" i="8"/>
  <c r="A33" i="8"/>
  <c r="A13" i="8"/>
  <c r="D19" i="8"/>
  <c r="E19" i="8"/>
  <c r="F19" i="8"/>
  <c r="G19" i="8"/>
  <c r="H19" i="8"/>
  <c r="I19" i="8"/>
  <c r="J19" i="8"/>
  <c r="K19" i="8"/>
  <c r="L19" i="8"/>
  <c r="M19" i="8"/>
  <c r="N19" i="8"/>
  <c r="O19" i="8"/>
  <c r="P19" i="8"/>
  <c r="Q19" i="8"/>
  <c r="D20" i="8"/>
  <c r="E20" i="8"/>
  <c r="F20" i="8"/>
  <c r="G20" i="8"/>
  <c r="H20" i="8"/>
  <c r="I20" i="8"/>
  <c r="J20" i="8"/>
  <c r="K20" i="8"/>
  <c r="L20" i="8"/>
  <c r="M20" i="8"/>
  <c r="N20" i="8"/>
  <c r="O20" i="8"/>
  <c r="P20" i="8"/>
  <c r="Q20" i="8"/>
  <c r="C20" i="8"/>
  <c r="C19" i="8"/>
  <c r="B19" i="8"/>
  <c r="B20" i="8"/>
  <c r="A20" i="8"/>
  <c r="A19" i="8"/>
  <c r="A40" i="7" l="1"/>
  <c r="Q50" i="11" l="1"/>
  <c r="P50" i="11"/>
  <c r="O50" i="11"/>
  <c r="N50" i="11"/>
  <c r="M50" i="11"/>
  <c r="L50" i="11"/>
  <c r="K50" i="11"/>
  <c r="J50" i="11"/>
  <c r="I50" i="11"/>
  <c r="H50" i="11"/>
  <c r="G50" i="11"/>
  <c r="F50" i="11"/>
  <c r="E50" i="11"/>
  <c r="D50" i="11"/>
  <c r="C50" i="11"/>
  <c r="Q49" i="11"/>
  <c r="P49" i="11"/>
  <c r="O49" i="11"/>
  <c r="N49" i="11"/>
  <c r="M49" i="11"/>
  <c r="L49" i="11"/>
  <c r="K49" i="11"/>
  <c r="J49" i="11"/>
  <c r="I49" i="11"/>
  <c r="H49" i="11"/>
  <c r="G49" i="11"/>
  <c r="F49" i="11"/>
  <c r="E49" i="11"/>
  <c r="D49" i="11"/>
  <c r="C49" i="11"/>
  <c r="Q48" i="11"/>
  <c r="P48" i="11"/>
  <c r="O48" i="11"/>
  <c r="N48" i="11"/>
  <c r="M48" i="11"/>
  <c r="L48" i="11"/>
  <c r="K48" i="11"/>
  <c r="J48" i="11"/>
  <c r="I48" i="11"/>
  <c r="H48" i="11"/>
  <c r="G48" i="11"/>
  <c r="F48" i="11"/>
  <c r="E48" i="11"/>
  <c r="D48" i="11"/>
  <c r="C48" i="11"/>
  <c r="Q47" i="11"/>
  <c r="P47" i="11"/>
  <c r="O47" i="11"/>
  <c r="N47" i="11"/>
  <c r="M47" i="11"/>
  <c r="L47" i="11"/>
  <c r="K47" i="11"/>
  <c r="J47" i="11"/>
  <c r="I47" i="11"/>
  <c r="H47" i="11"/>
  <c r="G47" i="11"/>
  <c r="F47" i="11"/>
  <c r="E47" i="11"/>
  <c r="D47" i="11"/>
  <c r="C47" i="11"/>
  <c r="Q46" i="11"/>
  <c r="P46" i="11"/>
  <c r="O46" i="11"/>
  <c r="N46" i="11"/>
  <c r="M46" i="11"/>
  <c r="L46" i="11"/>
  <c r="K46" i="11"/>
  <c r="J46" i="11"/>
  <c r="I46" i="11"/>
  <c r="H46" i="11"/>
  <c r="G46" i="11"/>
  <c r="F46" i="11"/>
  <c r="E46" i="11"/>
  <c r="D46" i="11"/>
  <c r="C46" i="11"/>
  <c r="Q45" i="11"/>
  <c r="P45" i="11"/>
  <c r="O45" i="11"/>
  <c r="N45" i="11"/>
  <c r="M45" i="11"/>
  <c r="L45" i="11"/>
  <c r="K45" i="11"/>
  <c r="J45" i="11"/>
  <c r="I45" i="11"/>
  <c r="H45" i="11"/>
  <c r="G45" i="11"/>
  <c r="F45" i="11"/>
  <c r="E45" i="11"/>
  <c r="D45" i="11"/>
  <c r="C45" i="11"/>
  <c r="Q44" i="11"/>
  <c r="P44" i="11"/>
  <c r="O44" i="11"/>
  <c r="N44" i="11"/>
  <c r="M44" i="11"/>
  <c r="L44" i="11"/>
  <c r="K44" i="11"/>
  <c r="J44" i="11"/>
  <c r="I44" i="11"/>
  <c r="H44" i="11"/>
  <c r="G44" i="11"/>
  <c r="F44" i="11"/>
  <c r="E44" i="11"/>
  <c r="D44" i="11"/>
  <c r="C44" i="11"/>
  <c r="Q43" i="11"/>
  <c r="P43" i="11"/>
  <c r="O43" i="11"/>
  <c r="N43" i="11"/>
  <c r="M43" i="11"/>
  <c r="L43" i="11"/>
  <c r="K43" i="11"/>
  <c r="J43" i="11"/>
  <c r="I43" i="11"/>
  <c r="H43" i="11"/>
  <c r="G43" i="11"/>
  <c r="F43" i="11"/>
  <c r="E43" i="11"/>
  <c r="D43" i="11"/>
  <c r="C43" i="11"/>
  <c r="Q42" i="11"/>
  <c r="P42" i="11"/>
  <c r="O42" i="11"/>
  <c r="N42" i="11"/>
  <c r="M42" i="11"/>
  <c r="L42" i="11"/>
  <c r="K42" i="11"/>
  <c r="J42" i="11"/>
  <c r="I42" i="11"/>
  <c r="H42" i="11"/>
  <c r="G42" i="11"/>
  <c r="F42" i="11"/>
  <c r="E42" i="11"/>
  <c r="D42" i="11"/>
  <c r="C42" i="11"/>
  <c r="Q41" i="11"/>
  <c r="P41" i="11"/>
  <c r="O41" i="11"/>
  <c r="N41" i="11"/>
  <c r="M41" i="11"/>
  <c r="L41" i="11"/>
  <c r="K41" i="11"/>
  <c r="J41" i="11"/>
  <c r="I41" i="11"/>
  <c r="H41" i="11"/>
  <c r="G41" i="11"/>
  <c r="F41" i="11"/>
  <c r="E41" i="11"/>
  <c r="D41" i="11"/>
  <c r="C41" i="11"/>
  <c r="Q40" i="11"/>
  <c r="P40" i="11"/>
  <c r="O40" i="11"/>
  <c r="N40" i="11"/>
  <c r="M40" i="11"/>
  <c r="L40" i="11"/>
  <c r="K40" i="11"/>
  <c r="J40" i="11"/>
  <c r="I40" i="11"/>
  <c r="H40" i="11"/>
  <c r="G40" i="11"/>
  <c r="F40" i="11"/>
  <c r="E40" i="11"/>
  <c r="D40" i="11"/>
  <c r="C40" i="11"/>
  <c r="Q38" i="11"/>
  <c r="P38" i="11"/>
  <c r="O38" i="11"/>
  <c r="N38" i="11"/>
  <c r="M38" i="11"/>
  <c r="L38" i="11"/>
  <c r="K38" i="11"/>
  <c r="J38" i="11"/>
  <c r="I38" i="11"/>
  <c r="H38" i="11"/>
  <c r="G38" i="11"/>
  <c r="F38" i="11"/>
  <c r="E38" i="11"/>
  <c r="D38" i="11"/>
  <c r="C38" i="11"/>
  <c r="Q37" i="11"/>
  <c r="P37" i="11"/>
  <c r="O37" i="11"/>
  <c r="N37" i="11"/>
  <c r="M37" i="11"/>
  <c r="L37" i="11"/>
  <c r="K37" i="11"/>
  <c r="J37" i="11"/>
  <c r="I37" i="11"/>
  <c r="H37" i="11"/>
  <c r="G37" i="11"/>
  <c r="F37" i="11"/>
  <c r="E37" i="11"/>
  <c r="D37" i="11"/>
  <c r="C37" i="11"/>
  <c r="Q36" i="11"/>
  <c r="P36" i="11"/>
  <c r="O36" i="11"/>
  <c r="N36" i="11"/>
  <c r="M36" i="11"/>
  <c r="L36" i="11"/>
  <c r="K36" i="11"/>
  <c r="J36" i="11"/>
  <c r="I36" i="11"/>
  <c r="H36" i="11"/>
  <c r="G36" i="11"/>
  <c r="F36" i="11"/>
  <c r="E36" i="11"/>
  <c r="D36" i="11"/>
  <c r="C36" i="11"/>
  <c r="Q35" i="11"/>
  <c r="P35" i="11"/>
  <c r="O35" i="11"/>
  <c r="N35" i="11"/>
  <c r="M35" i="11"/>
  <c r="L35" i="11"/>
  <c r="K35" i="11"/>
  <c r="J35" i="11"/>
  <c r="I35" i="11"/>
  <c r="H35" i="11"/>
  <c r="G35" i="11"/>
  <c r="F35" i="11"/>
  <c r="E35" i="11"/>
  <c r="D35" i="11"/>
  <c r="C35" i="11"/>
  <c r="Q34" i="11"/>
  <c r="P34" i="11"/>
  <c r="O34" i="11"/>
  <c r="N34" i="11"/>
  <c r="M34" i="11"/>
  <c r="L34" i="11"/>
  <c r="K34" i="11"/>
  <c r="J34" i="11"/>
  <c r="I34" i="11"/>
  <c r="H34" i="11"/>
  <c r="G34" i="11"/>
  <c r="F34" i="11"/>
  <c r="E34" i="11"/>
  <c r="D34" i="11"/>
  <c r="C34" i="11"/>
  <c r="Q33" i="11"/>
  <c r="P33" i="11"/>
  <c r="O33" i="11"/>
  <c r="N33" i="11"/>
  <c r="M33" i="11"/>
  <c r="L33" i="11"/>
  <c r="K33" i="11"/>
  <c r="J33" i="11"/>
  <c r="I33" i="11"/>
  <c r="H33" i="11"/>
  <c r="G33" i="11"/>
  <c r="F33" i="11"/>
  <c r="E33" i="11"/>
  <c r="D33" i="11"/>
  <c r="C33" i="11"/>
  <c r="Q32" i="11"/>
  <c r="P32" i="11"/>
  <c r="O32" i="11"/>
  <c r="N32" i="11"/>
  <c r="M32" i="11"/>
  <c r="L32" i="11"/>
  <c r="K32" i="11"/>
  <c r="J32" i="11"/>
  <c r="I32" i="11"/>
  <c r="H32" i="11"/>
  <c r="G32" i="11"/>
  <c r="F32" i="11"/>
  <c r="E32" i="11"/>
  <c r="D32" i="11"/>
  <c r="C32" i="11"/>
  <c r="Q31" i="11"/>
  <c r="P31" i="11"/>
  <c r="O31" i="11"/>
  <c r="N31" i="11"/>
  <c r="M31" i="11"/>
  <c r="L31" i="11"/>
  <c r="K31" i="11"/>
  <c r="J31" i="11"/>
  <c r="I31" i="11"/>
  <c r="H31" i="11"/>
  <c r="G31" i="11"/>
  <c r="F31" i="11"/>
  <c r="E31" i="11"/>
  <c r="D31" i="11"/>
  <c r="C31" i="11"/>
  <c r="Q30" i="11"/>
  <c r="P30" i="11"/>
  <c r="O30" i="11"/>
  <c r="N30" i="11"/>
  <c r="M30" i="11"/>
  <c r="L30" i="11"/>
  <c r="K30" i="11"/>
  <c r="J30" i="11"/>
  <c r="I30" i="11"/>
  <c r="H30" i="11"/>
  <c r="G30" i="11"/>
  <c r="F30" i="11"/>
  <c r="E30" i="11"/>
  <c r="D30" i="11"/>
  <c r="C30" i="11"/>
  <c r="Q29" i="11"/>
  <c r="P29" i="11"/>
  <c r="O29" i="11"/>
  <c r="N29" i="11"/>
  <c r="M29" i="11"/>
  <c r="L29" i="11"/>
  <c r="K29" i="11"/>
  <c r="J29" i="11"/>
  <c r="I29" i="11"/>
  <c r="H29" i="11"/>
  <c r="G29" i="11"/>
  <c r="F29" i="11"/>
  <c r="E29" i="11"/>
  <c r="D29" i="11"/>
  <c r="C29" i="11"/>
  <c r="D19" i="11"/>
  <c r="E19" i="11"/>
  <c r="F19" i="11"/>
  <c r="G19" i="11"/>
  <c r="H19" i="11"/>
  <c r="I19" i="11"/>
  <c r="J19" i="11"/>
  <c r="K19" i="11"/>
  <c r="L19" i="11"/>
  <c r="M19" i="11"/>
  <c r="N19" i="11"/>
  <c r="O19" i="11"/>
  <c r="P19" i="11"/>
  <c r="Q19" i="11"/>
  <c r="D20" i="11"/>
  <c r="E20" i="11"/>
  <c r="F20" i="11"/>
  <c r="G20" i="11"/>
  <c r="H20" i="11"/>
  <c r="I20" i="11"/>
  <c r="J20" i="11"/>
  <c r="K20" i="11"/>
  <c r="L20" i="11"/>
  <c r="M20" i="11"/>
  <c r="N20" i="11"/>
  <c r="O20" i="11"/>
  <c r="P20" i="11"/>
  <c r="Q20" i="11"/>
  <c r="D21" i="11"/>
  <c r="E21" i="11"/>
  <c r="F21" i="11"/>
  <c r="G21" i="11"/>
  <c r="H21" i="11"/>
  <c r="I21" i="11"/>
  <c r="J21" i="11"/>
  <c r="K21" i="11"/>
  <c r="L21" i="11"/>
  <c r="M21" i="11"/>
  <c r="N21" i="11"/>
  <c r="O21" i="11"/>
  <c r="P21" i="11"/>
  <c r="Q21" i="11"/>
  <c r="D22" i="11"/>
  <c r="E22" i="11"/>
  <c r="F22" i="11"/>
  <c r="G22" i="11"/>
  <c r="H22" i="11"/>
  <c r="I22" i="11"/>
  <c r="J22" i="11"/>
  <c r="K22" i="11"/>
  <c r="L22" i="11"/>
  <c r="M22" i="11"/>
  <c r="N22" i="11"/>
  <c r="O22" i="11"/>
  <c r="P22" i="11"/>
  <c r="Q22" i="11"/>
  <c r="D23" i="11"/>
  <c r="E23" i="11"/>
  <c r="F23" i="11"/>
  <c r="G23" i="11"/>
  <c r="H23" i="11"/>
  <c r="I23" i="11"/>
  <c r="J23" i="11"/>
  <c r="K23" i="11"/>
  <c r="L23" i="11"/>
  <c r="M23" i="11"/>
  <c r="N23" i="11"/>
  <c r="O23" i="11"/>
  <c r="P23" i="11"/>
  <c r="Q23" i="11"/>
  <c r="D24" i="11"/>
  <c r="E24" i="11"/>
  <c r="F24" i="11"/>
  <c r="G24" i="11"/>
  <c r="H24" i="11"/>
  <c r="I24" i="11"/>
  <c r="J24" i="11"/>
  <c r="K24" i="11"/>
  <c r="L24" i="11"/>
  <c r="M24" i="11"/>
  <c r="N24" i="11"/>
  <c r="O24" i="11"/>
  <c r="P24" i="11"/>
  <c r="Q24" i="11"/>
  <c r="D25" i="11"/>
  <c r="E25" i="11"/>
  <c r="F25" i="11"/>
  <c r="G25" i="11"/>
  <c r="H25" i="11"/>
  <c r="I25" i="11"/>
  <c r="J25" i="11"/>
  <c r="K25" i="11"/>
  <c r="L25" i="11"/>
  <c r="M25" i="11"/>
  <c r="N25" i="11"/>
  <c r="O25" i="11"/>
  <c r="P25" i="11"/>
  <c r="Q25" i="11"/>
  <c r="D26" i="11"/>
  <c r="E26" i="11"/>
  <c r="F26" i="11"/>
  <c r="G26" i="11"/>
  <c r="H26" i="11"/>
  <c r="I26" i="11"/>
  <c r="J26" i="11"/>
  <c r="K26" i="11"/>
  <c r="L26" i="11"/>
  <c r="M26" i="11"/>
  <c r="N26" i="11"/>
  <c r="O26" i="11"/>
  <c r="P26" i="11"/>
  <c r="Q26" i="11"/>
  <c r="D27" i="11"/>
  <c r="E27" i="11"/>
  <c r="F27" i="11"/>
  <c r="G27" i="11"/>
  <c r="H27" i="11"/>
  <c r="I27" i="11"/>
  <c r="J27" i="11"/>
  <c r="K27" i="11"/>
  <c r="L27" i="11"/>
  <c r="M27" i="11"/>
  <c r="N27" i="11"/>
  <c r="O27" i="11"/>
  <c r="P27" i="11"/>
  <c r="Q27" i="11"/>
  <c r="C19" i="11"/>
  <c r="A19" i="11"/>
  <c r="C20" i="11"/>
  <c r="C21" i="11"/>
  <c r="C22" i="11"/>
  <c r="C23" i="11"/>
  <c r="C24" i="11"/>
  <c r="C25" i="11"/>
  <c r="C26" i="11"/>
  <c r="C27" i="11"/>
  <c r="D13" i="11" l="1"/>
  <c r="E13" i="11"/>
  <c r="F13" i="11"/>
  <c r="G13" i="11"/>
  <c r="H13" i="11"/>
  <c r="I13" i="11"/>
  <c r="J13" i="11"/>
  <c r="K13" i="11"/>
  <c r="L13" i="11"/>
  <c r="M13" i="11"/>
  <c r="N13" i="11"/>
  <c r="O13" i="11"/>
  <c r="P13" i="11"/>
  <c r="Q13" i="11"/>
  <c r="C13" i="11"/>
  <c r="B13" i="11"/>
  <c r="A13" i="11"/>
  <c r="D12" i="11"/>
  <c r="E12" i="11"/>
  <c r="F12" i="11"/>
  <c r="G12" i="11"/>
  <c r="H12" i="11"/>
  <c r="I12" i="11"/>
  <c r="J12" i="11"/>
  <c r="K12" i="11"/>
  <c r="L12" i="11"/>
  <c r="M12" i="11"/>
  <c r="N12" i="11"/>
  <c r="O12" i="11"/>
  <c r="P12" i="11"/>
  <c r="Q12" i="11"/>
  <c r="C12" i="11"/>
  <c r="B12" i="11"/>
  <c r="A12" i="11"/>
  <c r="Q11" i="11"/>
  <c r="D11" i="11"/>
  <c r="E11" i="11"/>
  <c r="F11" i="11"/>
  <c r="G11" i="11"/>
  <c r="H11" i="11"/>
  <c r="I11" i="11"/>
  <c r="J11" i="11"/>
  <c r="K11" i="11"/>
  <c r="L11" i="11"/>
  <c r="M11" i="11"/>
  <c r="N11" i="11"/>
  <c r="O11" i="11"/>
  <c r="P11" i="11"/>
  <c r="C11" i="11"/>
  <c r="B11" i="11"/>
  <c r="A11" i="11"/>
  <c r="D41" i="9" l="1"/>
  <c r="E41" i="9"/>
  <c r="F41" i="9"/>
  <c r="G41" i="9"/>
  <c r="H41" i="9"/>
  <c r="I41" i="9"/>
  <c r="J41" i="9"/>
  <c r="K41" i="9"/>
  <c r="L41" i="9"/>
  <c r="M41" i="9"/>
  <c r="N41" i="9"/>
  <c r="O41" i="9"/>
  <c r="P41" i="9"/>
  <c r="Q41" i="9"/>
  <c r="D42" i="9"/>
  <c r="E42" i="9"/>
  <c r="F42" i="9"/>
  <c r="G42" i="9"/>
  <c r="H42" i="9"/>
  <c r="I42" i="9"/>
  <c r="J42" i="9"/>
  <c r="K42" i="9"/>
  <c r="L42" i="9"/>
  <c r="M42" i="9"/>
  <c r="N42" i="9"/>
  <c r="O42" i="9"/>
  <c r="P42" i="9"/>
  <c r="Q42" i="9"/>
  <c r="D43" i="9"/>
  <c r="E43" i="9"/>
  <c r="F43" i="9"/>
  <c r="G43" i="9"/>
  <c r="H43" i="9"/>
  <c r="I43" i="9"/>
  <c r="J43" i="9"/>
  <c r="K43" i="9"/>
  <c r="L43" i="9"/>
  <c r="M43" i="9"/>
  <c r="N43" i="9"/>
  <c r="O43" i="9"/>
  <c r="P43" i="9"/>
  <c r="Q43" i="9"/>
  <c r="C43" i="9"/>
  <c r="C42" i="9"/>
  <c r="C41" i="9"/>
  <c r="B41" i="9"/>
  <c r="B42" i="9"/>
  <c r="B43" i="9"/>
  <c r="A43" i="9"/>
  <c r="A42" i="9"/>
  <c r="A41" i="9"/>
  <c r="D41" i="8"/>
  <c r="E41" i="8"/>
  <c r="F41" i="8"/>
  <c r="G41" i="8"/>
  <c r="H41" i="8"/>
  <c r="I41" i="8"/>
  <c r="J41" i="8"/>
  <c r="K41" i="8"/>
  <c r="L41" i="8"/>
  <c r="M41" i="8"/>
  <c r="N41" i="8"/>
  <c r="O41" i="8"/>
  <c r="P41" i="8"/>
  <c r="Q41" i="8"/>
  <c r="D42" i="8"/>
  <c r="E42" i="8"/>
  <c r="F42" i="8"/>
  <c r="G42" i="8"/>
  <c r="H42" i="8"/>
  <c r="I42" i="8"/>
  <c r="J42" i="8"/>
  <c r="K42" i="8"/>
  <c r="L42" i="8"/>
  <c r="M42" i="8"/>
  <c r="N42" i="8"/>
  <c r="O42" i="8"/>
  <c r="P42" i="8"/>
  <c r="Q42" i="8"/>
  <c r="C42" i="8"/>
  <c r="C41" i="8"/>
  <c r="B41" i="8"/>
  <c r="B42" i="8"/>
  <c r="A42" i="8"/>
  <c r="A41" i="8"/>
  <c r="Q40" i="8"/>
  <c r="D40" i="8"/>
  <c r="E40" i="8"/>
  <c r="F40" i="8"/>
  <c r="G40" i="8"/>
  <c r="H40" i="8"/>
  <c r="I40" i="8"/>
  <c r="J40" i="8"/>
  <c r="K40" i="8"/>
  <c r="L40" i="8"/>
  <c r="M40" i="8"/>
  <c r="N40" i="8"/>
  <c r="O40" i="8"/>
  <c r="P40" i="8"/>
  <c r="C40" i="8"/>
  <c r="B40" i="8"/>
  <c r="A40" i="8"/>
  <c r="D42" i="7"/>
  <c r="E42" i="7"/>
  <c r="F42" i="7"/>
  <c r="G42" i="7"/>
  <c r="H42" i="7"/>
  <c r="I42" i="7"/>
  <c r="J42" i="7"/>
  <c r="K42" i="7"/>
  <c r="L42" i="7"/>
  <c r="M42" i="7"/>
  <c r="N42" i="7"/>
  <c r="O42" i="7"/>
  <c r="P42" i="7"/>
  <c r="Q42" i="7"/>
  <c r="C42" i="7"/>
  <c r="B42" i="7"/>
  <c r="A42" i="7"/>
  <c r="D41" i="7"/>
  <c r="E41" i="7"/>
  <c r="F41" i="7"/>
  <c r="G41" i="7"/>
  <c r="H41" i="7"/>
  <c r="I41" i="7"/>
  <c r="J41" i="7"/>
  <c r="K41" i="7"/>
  <c r="L41" i="7"/>
  <c r="M41" i="7"/>
  <c r="N41" i="7"/>
  <c r="O41" i="7"/>
  <c r="P41" i="7"/>
  <c r="Q41" i="7"/>
  <c r="C41" i="7"/>
  <c r="B41" i="7"/>
  <c r="A41" i="7"/>
  <c r="D40" i="7"/>
  <c r="E40" i="7"/>
  <c r="F40" i="7"/>
  <c r="G40" i="7"/>
  <c r="H40" i="7"/>
  <c r="I40" i="7"/>
  <c r="J40" i="7"/>
  <c r="K40" i="7"/>
  <c r="L40" i="7"/>
  <c r="M40" i="7"/>
  <c r="N40" i="7"/>
  <c r="O40" i="7"/>
  <c r="P40" i="7"/>
  <c r="Q40" i="7"/>
  <c r="C40" i="7"/>
  <c r="B40" i="7"/>
  <c r="H13" i="6"/>
  <c r="I13" i="6"/>
  <c r="J13" i="6"/>
  <c r="K13" i="6"/>
  <c r="L13" i="6"/>
  <c r="M13" i="6"/>
  <c r="N13" i="6"/>
  <c r="O13" i="6"/>
  <c r="P13" i="6"/>
  <c r="Q13" i="6"/>
  <c r="D13" i="6"/>
  <c r="E13" i="6"/>
  <c r="F13" i="6"/>
  <c r="G13" i="6"/>
  <c r="C13" i="6"/>
  <c r="B13" i="6"/>
  <c r="A13" i="6"/>
  <c r="L7" i="2" l="1"/>
  <c r="I12" i="4" l="1"/>
  <c r="C15" i="2" l="1"/>
  <c r="E15" i="2"/>
  <c r="F15" i="2"/>
  <c r="A4" i="5"/>
  <c r="B4" i="5"/>
  <c r="C4" i="5"/>
  <c r="D4" i="5"/>
  <c r="E4" i="5"/>
  <c r="F4" i="5"/>
  <c r="G4" i="5"/>
  <c r="H4" i="5"/>
  <c r="I4" i="5"/>
  <c r="J4" i="5"/>
  <c r="K4" i="5"/>
  <c r="L4" i="5"/>
  <c r="M4" i="5"/>
  <c r="N4" i="5"/>
  <c r="O4" i="5"/>
  <c r="P4" i="5"/>
  <c r="Q4" i="5"/>
  <c r="A6" i="5"/>
  <c r="B6" i="5"/>
  <c r="C6" i="5"/>
  <c r="D6" i="5"/>
  <c r="E6" i="5"/>
  <c r="F6" i="5"/>
  <c r="G6" i="5"/>
  <c r="H6" i="5"/>
  <c r="I6" i="5"/>
  <c r="J6" i="5"/>
  <c r="K6" i="5"/>
  <c r="L6" i="5"/>
  <c r="M6" i="5"/>
  <c r="N6" i="5"/>
  <c r="O6" i="5"/>
  <c r="P6" i="5"/>
  <c r="Q6" i="5"/>
  <c r="A7" i="5"/>
  <c r="B7" i="5"/>
  <c r="C7" i="5"/>
  <c r="D7" i="5"/>
  <c r="E7" i="5"/>
  <c r="F7" i="5"/>
  <c r="G7" i="5"/>
  <c r="H7" i="5"/>
  <c r="I7" i="5"/>
  <c r="J7" i="5"/>
  <c r="K7" i="5"/>
  <c r="L7" i="5"/>
  <c r="M7" i="5"/>
  <c r="N7" i="5"/>
  <c r="O7" i="5"/>
  <c r="P7" i="5"/>
  <c r="Q7" i="5"/>
  <c r="A8" i="5"/>
  <c r="B8" i="5"/>
  <c r="C8" i="5"/>
  <c r="D8" i="5"/>
  <c r="E8" i="5"/>
  <c r="F8" i="5"/>
  <c r="G8" i="5"/>
  <c r="H8" i="5"/>
  <c r="I8" i="5"/>
  <c r="J8" i="5"/>
  <c r="K8" i="5"/>
  <c r="L8" i="5"/>
  <c r="M8" i="5"/>
  <c r="N8" i="5"/>
  <c r="O8" i="5"/>
  <c r="P8" i="5"/>
  <c r="Q8" i="5"/>
  <c r="A10" i="5"/>
  <c r="B10" i="5"/>
  <c r="C10" i="5"/>
  <c r="D10" i="5"/>
  <c r="E10" i="5"/>
  <c r="F10" i="5"/>
  <c r="G10" i="5"/>
  <c r="H10" i="5"/>
  <c r="I10" i="5"/>
  <c r="J10" i="5"/>
  <c r="K10" i="5"/>
  <c r="L10" i="5"/>
  <c r="M10" i="5"/>
  <c r="N10" i="5"/>
  <c r="O10" i="5"/>
  <c r="P10" i="5"/>
  <c r="Q10" i="5"/>
  <c r="A11" i="5"/>
  <c r="B11" i="5"/>
  <c r="C11" i="5"/>
  <c r="D11" i="5"/>
  <c r="E11" i="5"/>
  <c r="F11" i="5"/>
  <c r="G11" i="5"/>
  <c r="H11" i="5"/>
  <c r="I11" i="5"/>
  <c r="J11" i="5"/>
  <c r="K11" i="5"/>
  <c r="L11" i="5"/>
  <c r="M11" i="5"/>
  <c r="N11" i="5"/>
  <c r="O11" i="5"/>
  <c r="P11" i="5"/>
  <c r="Q11" i="5"/>
  <c r="A12" i="5"/>
  <c r="B12" i="5"/>
  <c r="C12" i="5"/>
  <c r="D12" i="5"/>
  <c r="E12" i="5"/>
  <c r="F12" i="5"/>
  <c r="G12" i="5"/>
  <c r="H12" i="5"/>
  <c r="I12" i="5"/>
  <c r="J12" i="5"/>
  <c r="K12" i="5"/>
  <c r="L12" i="5"/>
  <c r="M12" i="5"/>
  <c r="N12" i="5"/>
  <c r="O12" i="5"/>
  <c r="P12" i="5"/>
  <c r="Q12" i="5"/>
  <c r="A13" i="5"/>
  <c r="B13" i="5"/>
  <c r="C13" i="5"/>
  <c r="D13" i="5"/>
  <c r="E13" i="5"/>
  <c r="F13" i="5"/>
  <c r="G13" i="5"/>
  <c r="H13" i="5"/>
  <c r="I13" i="5"/>
  <c r="J13" i="5"/>
  <c r="K13" i="5"/>
  <c r="L13" i="5"/>
  <c r="M13" i="5"/>
  <c r="N13" i="5"/>
  <c r="O13" i="5"/>
  <c r="P13" i="5"/>
  <c r="Q13" i="5"/>
  <c r="A15" i="5"/>
  <c r="B15" i="5"/>
  <c r="C15" i="5"/>
  <c r="D15" i="5"/>
  <c r="E15" i="5"/>
  <c r="F15" i="5"/>
  <c r="G15" i="5"/>
  <c r="H15" i="5"/>
  <c r="I15" i="5"/>
  <c r="J15" i="5"/>
  <c r="K15" i="5"/>
  <c r="L15" i="5"/>
  <c r="M15" i="5"/>
  <c r="N15" i="5"/>
  <c r="O15" i="5"/>
  <c r="P15" i="5"/>
  <c r="Q15" i="5"/>
  <c r="A16" i="5"/>
  <c r="B16" i="5"/>
  <c r="C16" i="5"/>
  <c r="D16" i="5"/>
  <c r="E16" i="5"/>
  <c r="F16" i="5"/>
  <c r="G16" i="5"/>
  <c r="H16" i="5"/>
  <c r="I16" i="5"/>
  <c r="J16" i="5"/>
  <c r="K16" i="5"/>
  <c r="L16" i="5"/>
  <c r="M16" i="5"/>
  <c r="N16" i="5"/>
  <c r="O16" i="5"/>
  <c r="P16" i="5"/>
  <c r="Q16" i="5"/>
  <c r="A17" i="5"/>
  <c r="B17" i="5"/>
  <c r="C17" i="5"/>
  <c r="D17" i="5"/>
  <c r="E17" i="5"/>
  <c r="F17" i="5"/>
  <c r="G17" i="5"/>
  <c r="H17" i="5"/>
  <c r="I17" i="5"/>
  <c r="J17" i="5"/>
  <c r="K17" i="5"/>
  <c r="L17" i="5"/>
  <c r="M17" i="5"/>
  <c r="N17" i="5"/>
  <c r="O17" i="5"/>
  <c r="P17" i="5"/>
  <c r="Q17" i="5"/>
  <c r="A18" i="5"/>
  <c r="B18" i="5"/>
  <c r="C18" i="5"/>
  <c r="D18" i="5"/>
  <c r="E18" i="5"/>
  <c r="F18" i="5"/>
  <c r="G18" i="5"/>
  <c r="H18" i="5"/>
  <c r="I18" i="5"/>
  <c r="J18" i="5"/>
  <c r="K18" i="5"/>
  <c r="L18" i="5"/>
  <c r="M18" i="5"/>
  <c r="N18" i="5"/>
  <c r="O18" i="5"/>
  <c r="P18" i="5"/>
  <c r="Q18" i="5"/>
  <c r="A20" i="5"/>
  <c r="B20" i="5"/>
  <c r="C20" i="5"/>
  <c r="D20" i="5"/>
  <c r="E20" i="5"/>
  <c r="F20" i="5"/>
  <c r="G20" i="5"/>
  <c r="H20" i="5"/>
  <c r="I20" i="5"/>
  <c r="J20" i="5"/>
  <c r="K20" i="5"/>
  <c r="L20" i="5"/>
  <c r="M20" i="5"/>
  <c r="N20" i="5"/>
  <c r="O20" i="5"/>
  <c r="P20" i="5"/>
  <c r="Q20" i="5"/>
  <c r="A21" i="5"/>
  <c r="B21" i="5"/>
  <c r="C21" i="5"/>
  <c r="D21" i="5"/>
  <c r="E21" i="5"/>
  <c r="F21" i="5"/>
  <c r="G21" i="5"/>
  <c r="H21" i="5"/>
  <c r="I21" i="5"/>
  <c r="J21" i="5"/>
  <c r="K21" i="5"/>
  <c r="L21" i="5"/>
  <c r="M21" i="5"/>
  <c r="N21" i="5"/>
  <c r="O21" i="5"/>
  <c r="P21" i="5"/>
  <c r="Q21" i="5"/>
  <c r="A22" i="5"/>
  <c r="B22" i="5"/>
  <c r="C22" i="5"/>
  <c r="D22" i="5"/>
  <c r="E22" i="5"/>
  <c r="F22" i="5"/>
  <c r="G22" i="5"/>
  <c r="H22" i="5"/>
  <c r="I22" i="5"/>
  <c r="J22" i="5"/>
  <c r="K22" i="5"/>
  <c r="L22" i="5"/>
  <c r="M22" i="5"/>
  <c r="N22" i="5"/>
  <c r="O22" i="5"/>
  <c r="P22" i="5"/>
  <c r="Q22" i="5"/>
  <c r="A24" i="5"/>
  <c r="B24" i="5"/>
  <c r="C24" i="5"/>
  <c r="D24" i="5"/>
  <c r="E24" i="5"/>
  <c r="F24" i="5"/>
  <c r="G24" i="5"/>
  <c r="H24" i="5"/>
  <c r="I24" i="5"/>
  <c r="J24" i="5"/>
  <c r="K24" i="5"/>
  <c r="L24" i="5"/>
  <c r="M24" i="5"/>
  <c r="N24" i="5"/>
  <c r="O24" i="5"/>
  <c r="P24" i="5"/>
  <c r="Q24" i="5"/>
  <c r="A25" i="5"/>
  <c r="B25" i="5"/>
  <c r="C25" i="5"/>
  <c r="D25" i="5"/>
  <c r="E25" i="5"/>
  <c r="F25" i="5"/>
  <c r="G25" i="5"/>
  <c r="H25" i="5"/>
  <c r="I25" i="5"/>
  <c r="J25" i="5"/>
  <c r="K25" i="5"/>
  <c r="L25" i="5"/>
  <c r="M25" i="5"/>
  <c r="N25" i="5"/>
  <c r="O25" i="5"/>
  <c r="P25" i="5"/>
  <c r="Q25" i="5"/>
  <c r="A27" i="5"/>
  <c r="B27" i="5"/>
  <c r="C27" i="5"/>
  <c r="D27" i="5"/>
  <c r="E27" i="5"/>
  <c r="F27" i="5"/>
  <c r="G27" i="5"/>
  <c r="H27" i="5"/>
  <c r="I27" i="5"/>
  <c r="J27" i="5"/>
  <c r="K27" i="5"/>
  <c r="L27" i="5"/>
  <c r="M27" i="5"/>
  <c r="N27" i="5"/>
  <c r="O27" i="5"/>
  <c r="P27" i="5"/>
  <c r="Q27" i="5"/>
  <c r="A28" i="5"/>
  <c r="B28" i="5"/>
  <c r="C28" i="5"/>
  <c r="D28" i="5"/>
  <c r="E28" i="5"/>
  <c r="F28" i="5"/>
  <c r="G28" i="5"/>
  <c r="H28" i="5"/>
  <c r="I28" i="5"/>
  <c r="J28" i="5"/>
  <c r="K28" i="5"/>
  <c r="L28" i="5"/>
  <c r="M28" i="5"/>
  <c r="N28" i="5"/>
  <c r="O28" i="5"/>
  <c r="P28" i="5"/>
  <c r="Q28" i="5"/>
  <c r="A29" i="5"/>
  <c r="B29" i="5"/>
  <c r="C29" i="5"/>
  <c r="D29" i="5"/>
  <c r="E29" i="5"/>
  <c r="F29" i="5"/>
  <c r="G29" i="5"/>
  <c r="H29" i="5"/>
  <c r="I29" i="5"/>
  <c r="J29" i="5"/>
  <c r="K29" i="5"/>
  <c r="L29" i="5"/>
  <c r="M29" i="5"/>
  <c r="N29" i="5"/>
  <c r="O29" i="5"/>
  <c r="P29" i="5"/>
  <c r="Q29" i="5"/>
  <c r="A30" i="5"/>
  <c r="B30" i="5"/>
  <c r="C30" i="5"/>
  <c r="D30" i="5"/>
  <c r="E30" i="5"/>
  <c r="F30" i="5"/>
  <c r="G30" i="5"/>
  <c r="H30" i="5"/>
  <c r="I30" i="5"/>
  <c r="J30" i="5"/>
  <c r="K30" i="5"/>
  <c r="L30" i="5"/>
  <c r="M30" i="5"/>
  <c r="N30" i="5"/>
  <c r="O30" i="5"/>
  <c r="P30" i="5"/>
  <c r="Q30" i="5"/>
  <c r="Q38" i="7"/>
  <c r="M33" i="7"/>
  <c r="N33" i="7"/>
  <c r="O33" i="7"/>
  <c r="P33" i="7"/>
  <c r="Q33" i="7"/>
  <c r="I33" i="7"/>
  <c r="J33" i="7"/>
  <c r="K33" i="7"/>
  <c r="L33" i="7"/>
  <c r="B33" i="7"/>
  <c r="C33" i="7"/>
  <c r="D33" i="7"/>
  <c r="E33" i="7"/>
  <c r="F33" i="7"/>
  <c r="G33" i="7"/>
  <c r="H33" i="7"/>
  <c r="A33" i="7"/>
  <c r="Q26" i="7"/>
  <c r="P26" i="7"/>
  <c r="O26" i="7"/>
  <c r="N26" i="7"/>
  <c r="M26" i="7"/>
  <c r="L26" i="7"/>
  <c r="K26" i="7"/>
  <c r="J26" i="7"/>
  <c r="I26" i="7"/>
  <c r="H26" i="7"/>
  <c r="G26" i="7"/>
  <c r="F26" i="7"/>
  <c r="E26" i="7"/>
  <c r="D26" i="7"/>
  <c r="C26" i="7"/>
  <c r="B26" i="7"/>
  <c r="B6" i="11"/>
  <c r="C6" i="11"/>
  <c r="D6" i="11"/>
  <c r="E6" i="11"/>
  <c r="F6" i="11"/>
  <c r="G6" i="11"/>
  <c r="H6" i="11"/>
  <c r="I6" i="11"/>
  <c r="J6" i="11"/>
  <c r="K6" i="11"/>
  <c r="L6" i="11"/>
  <c r="M6" i="11"/>
  <c r="N6" i="11"/>
  <c r="O6" i="11"/>
  <c r="P6" i="11"/>
  <c r="Q6" i="11"/>
  <c r="A6" i="11"/>
  <c r="B9" i="12"/>
  <c r="C9" i="12"/>
  <c r="D9" i="12"/>
  <c r="E9" i="12"/>
  <c r="F9" i="12"/>
  <c r="G9" i="12"/>
  <c r="H9" i="12"/>
  <c r="I9" i="12"/>
  <c r="J9" i="12"/>
  <c r="K9" i="12"/>
  <c r="L9" i="12"/>
  <c r="M9" i="12"/>
  <c r="N9" i="12"/>
  <c r="O9" i="12"/>
  <c r="P9" i="12"/>
  <c r="Q9" i="12"/>
  <c r="A9" i="12"/>
  <c r="C10" i="4"/>
  <c r="D10" i="4"/>
  <c r="E10" i="4"/>
  <c r="F10" i="4"/>
  <c r="G10" i="4"/>
  <c r="H10" i="4"/>
  <c r="I10" i="4"/>
  <c r="J10" i="4"/>
  <c r="K10" i="4"/>
  <c r="L10" i="4"/>
  <c r="M10" i="4"/>
  <c r="N10" i="4"/>
  <c r="O10" i="4"/>
  <c r="P10" i="4"/>
  <c r="Q10" i="4"/>
  <c r="C11" i="4"/>
  <c r="D11" i="4"/>
  <c r="E11" i="4"/>
  <c r="F11" i="4"/>
  <c r="G11" i="4"/>
  <c r="H11" i="4"/>
  <c r="I11" i="4"/>
  <c r="J11" i="4"/>
  <c r="K11" i="4"/>
  <c r="L11" i="4"/>
  <c r="M11" i="4"/>
  <c r="N11" i="4"/>
  <c r="O11" i="4"/>
  <c r="P11" i="4"/>
  <c r="Q11" i="4"/>
  <c r="C12" i="4"/>
  <c r="D12" i="4"/>
  <c r="E12" i="4"/>
  <c r="F12" i="4"/>
  <c r="G12" i="4"/>
  <c r="H12" i="4"/>
  <c r="J12" i="4"/>
  <c r="K12" i="4"/>
  <c r="L12" i="4"/>
  <c r="M12" i="4"/>
  <c r="N12" i="4"/>
  <c r="O12" i="4"/>
  <c r="P12" i="4"/>
  <c r="Q12" i="4"/>
  <c r="C13" i="4"/>
  <c r="D13" i="4"/>
  <c r="E13" i="4"/>
  <c r="F13" i="4"/>
  <c r="G13" i="4"/>
  <c r="H13" i="4"/>
  <c r="I13" i="4"/>
  <c r="J13" i="4"/>
  <c r="K13" i="4"/>
  <c r="L13" i="4"/>
  <c r="M13" i="4"/>
  <c r="N13" i="4"/>
  <c r="O13" i="4"/>
  <c r="P13" i="4"/>
  <c r="Q13" i="4"/>
  <c r="B13" i="4"/>
  <c r="A13" i="4"/>
  <c r="B12" i="4"/>
  <c r="A12" i="4"/>
  <c r="B11" i="4"/>
  <c r="A11" i="4"/>
  <c r="C4" i="11"/>
  <c r="D4" i="11"/>
  <c r="E4" i="11"/>
  <c r="F4" i="11"/>
  <c r="G4" i="11"/>
  <c r="H4" i="11"/>
  <c r="I4" i="11"/>
  <c r="J4" i="11"/>
  <c r="K4" i="11"/>
  <c r="L4" i="11"/>
  <c r="M4" i="11"/>
  <c r="N4" i="11"/>
  <c r="O4" i="11"/>
  <c r="P4" i="11"/>
  <c r="Q4" i="11"/>
  <c r="C5" i="11"/>
  <c r="D5" i="11"/>
  <c r="E5" i="11"/>
  <c r="F5" i="11"/>
  <c r="G5" i="11"/>
  <c r="H5" i="11"/>
  <c r="I5" i="11"/>
  <c r="J5" i="11"/>
  <c r="K5" i="11"/>
  <c r="L5" i="11"/>
  <c r="M5" i="11"/>
  <c r="N5" i="11"/>
  <c r="O5" i="11"/>
  <c r="P5" i="11"/>
  <c r="Q5" i="11"/>
  <c r="B5" i="11"/>
  <c r="A5" i="11"/>
  <c r="B4" i="11"/>
  <c r="A4" i="11"/>
  <c r="G17" i="10"/>
  <c r="B7" i="9"/>
  <c r="C7" i="9"/>
  <c r="D7" i="9"/>
  <c r="E7" i="9"/>
  <c r="F7" i="9"/>
  <c r="G7" i="9"/>
  <c r="H7" i="9"/>
  <c r="I7" i="9"/>
  <c r="J7" i="9"/>
  <c r="K7" i="9"/>
  <c r="L7" i="9"/>
  <c r="M7" i="9"/>
  <c r="N7" i="9"/>
  <c r="O7" i="9"/>
  <c r="P7" i="9"/>
  <c r="Q7" i="9"/>
  <c r="B8" i="9"/>
  <c r="C8" i="9"/>
  <c r="D8" i="9"/>
  <c r="E8" i="9"/>
  <c r="F8" i="9"/>
  <c r="G8" i="9"/>
  <c r="H8" i="9"/>
  <c r="I8" i="9"/>
  <c r="J8" i="9"/>
  <c r="K8" i="9"/>
  <c r="L8" i="9"/>
  <c r="M8" i="9"/>
  <c r="N8" i="9"/>
  <c r="O8" i="9"/>
  <c r="P8" i="9"/>
  <c r="Q8" i="9"/>
  <c r="B9" i="9"/>
  <c r="C9" i="9"/>
  <c r="D9" i="9"/>
  <c r="E9" i="9"/>
  <c r="F9" i="9"/>
  <c r="G9" i="9"/>
  <c r="H9" i="9"/>
  <c r="I9" i="9"/>
  <c r="J9" i="9"/>
  <c r="K9" i="9"/>
  <c r="L9" i="9"/>
  <c r="M9" i="9"/>
  <c r="N9" i="9"/>
  <c r="O9" i="9"/>
  <c r="P9" i="9"/>
  <c r="Q9" i="9"/>
  <c r="A9" i="9"/>
  <c r="A8" i="9"/>
  <c r="A7" i="9"/>
  <c r="B6" i="8"/>
  <c r="C6" i="8"/>
  <c r="D6" i="8"/>
  <c r="E6" i="8"/>
  <c r="F6" i="8"/>
  <c r="G6" i="8"/>
  <c r="H6" i="8"/>
  <c r="I6" i="8"/>
  <c r="J6" i="8"/>
  <c r="K6" i="8"/>
  <c r="L6" i="8"/>
  <c r="M6" i="8"/>
  <c r="N6" i="8"/>
  <c r="O6" i="8"/>
  <c r="P6" i="8"/>
  <c r="Q6" i="8"/>
  <c r="B7" i="8"/>
  <c r="C7" i="8"/>
  <c r="D7" i="8"/>
  <c r="E7" i="8"/>
  <c r="F7" i="8"/>
  <c r="G7" i="8"/>
  <c r="H7" i="8"/>
  <c r="I7" i="8"/>
  <c r="J7" i="8"/>
  <c r="K7" i="8"/>
  <c r="L7" i="8"/>
  <c r="M7" i="8"/>
  <c r="N7" i="8"/>
  <c r="O7" i="8"/>
  <c r="P7" i="8"/>
  <c r="Q7" i="8"/>
  <c r="B8" i="8"/>
  <c r="C8" i="8"/>
  <c r="D8" i="8"/>
  <c r="E8" i="8"/>
  <c r="F8" i="8"/>
  <c r="G8" i="8"/>
  <c r="H8" i="8"/>
  <c r="I8" i="8"/>
  <c r="J8" i="8"/>
  <c r="K8" i="8"/>
  <c r="L8" i="8"/>
  <c r="M8" i="8"/>
  <c r="N8" i="8"/>
  <c r="O8" i="8"/>
  <c r="P8" i="8"/>
  <c r="Q8" i="8"/>
  <c r="A8" i="8"/>
  <c r="A7" i="8"/>
  <c r="A6" i="8"/>
  <c r="B6" i="7"/>
  <c r="C6" i="7"/>
  <c r="D6" i="7"/>
  <c r="E6" i="7"/>
  <c r="F6" i="7"/>
  <c r="G6" i="7"/>
  <c r="H6" i="7"/>
  <c r="I6" i="7"/>
  <c r="J6" i="7"/>
  <c r="K6" i="7"/>
  <c r="L6" i="7"/>
  <c r="M6" i="7"/>
  <c r="N6" i="7"/>
  <c r="O6" i="7"/>
  <c r="P6" i="7"/>
  <c r="Q6" i="7"/>
  <c r="B7" i="7"/>
  <c r="C7" i="7"/>
  <c r="D7" i="7"/>
  <c r="E7" i="7"/>
  <c r="F7" i="7"/>
  <c r="G7" i="7"/>
  <c r="H7" i="7"/>
  <c r="I7" i="7"/>
  <c r="J7" i="7"/>
  <c r="K7" i="7"/>
  <c r="L7" i="7"/>
  <c r="M7" i="7"/>
  <c r="N7" i="7"/>
  <c r="O7" i="7"/>
  <c r="P7" i="7"/>
  <c r="Q7" i="7"/>
  <c r="B8" i="7"/>
  <c r="C8" i="7"/>
  <c r="D8" i="7"/>
  <c r="E8" i="7"/>
  <c r="F8" i="7"/>
  <c r="G8" i="7"/>
  <c r="H8" i="7"/>
  <c r="I8" i="7"/>
  <c r="J8" i="7"/>
  <c r="K8" i="7"/>
  <c r="L8" i="7"/>
  <c r="M8" i="7"/>
  <c r="N8" i="7"/>
  <c r="O8" i="7"/>
  <c r="P8" i="7"/>
  <c r="Q8" i="7"/>
  <c r="A8" i="7"/>
  <c r="A7" i="7"/>
  <c r="A6" i="7"/>
  <c r="B16" i="11"/>
  <c r="C16" i="11"/>
  <c r="D16" i="11"/>
  <c r="E16" i="11"/>
  <c r="F16" i="11"/>
  <c r="G16" i="11"/>
  <c r="H16" i="11"/>
  <c r="I16" i="11"/>
  <c r="J16" i="11"/>
  <c r="K16" i="11"/>
  <c r="L16" i="11"/>
  <c r="M16" i="11"/>
  <c r="N16" i="11"/>
  <c r="O16" i="11"/>
  <c r="P16" i="11"/>
  <c r="Q16" i="11"/>
  <c r="A16" i="11"/>
  <c r="B38" i="9"/>
  <c r="C38" i="9"/>
  <c r="D38" i="9"/>
  <c r="E38" i="9"/>
  <c r="F38" i="9"/>
  <c r="G38" i="9"/>
  <c r="H38" i="9"/>
  <c r="I38" i="9"/>
  <c r="J38" i="9"/>
  <c r="K38" i="9"/>
  <c r="L38" i="9"/>
  <c r="M38" i="9"/>
  <c r="N38" i="9"/>
  <c r="O38" i="9"/>
  <c r="P38" i="9"/>
  <c r="Q38" i="9"/>
  <c r="A38" i="9"/>
  <c r="B37" i="8"/>
  <c r="C37" i="8"/>
  <c r="D37" i="8"/>
  <c r="E37" i="8"/>
  <c r="F37" i="8"/>
  <c r="G37" i="8"/>
  <c r="H37" i="8"/>
  <c r="I37" i="8"/>
  <c r="J37" i="8"/>
  <c r="K37" i="8"/>
  <c r="L37" i="8"/>
  <c r="M37" i="8"/>
  <c r="N37" i="8"/>
  <c r="O37" i="8"/>
  <c r="P37" i="8"/>
  <c r="Q37" i="8"/>
  <c r="A37" i="8"/>
  <c r="E37" i="7"/>
  <c r="F37" i="7"/>
  <c r="G37" i="7"/>
  <c r="H37" i="7"/>
  <c r="I37" i="7"/>
  <c r="J37" i="7"/>
  <c r="K37" i="7"/>
  <c r="L37" i="7"/>
  <c r="M37" i="7"/>
  <c r="N37" i="7"/>
  <c r="O37" i="7"/>
  <c r="P37" i="7"/>
  <c r="Q37" i="7"/>
  <c r="B37" i="7"/>
  <c r="C37" i="7"/>
  <c r="D37" i="7"/>
  <c r="A37" i="7"/>
  <c r="G17" i="6"/>
  <c r="H17" i="6"/>
  <c r="I17" i="6"/>
  <c r="J17" i="6"/>
  <c r="K17" i="6"/>
  <c r="L17" i="6"/>
  <c r="M17" i="6"/>
  <c r="N17" i="6"/>
  <c r="O17" i="6"/>
  <c r="P17" i="6"/>
  <c r="Q17" i="6"/>
  <c r="B17" i="6"/>
  <c r="C17" i="6"/>
  <c r="D17" i="6"/>
  <c r="E17" i="6"/>
  <c r="F17" i="6"/>
  <c r="A17" i="6"/>
  <c r="B16" i="6"/>
  <c r="C16" i="6"/>
  <c r="D16" i="6"/>
  <c r="E16" i="6"/>
  <c r="F16" i="6"/>
  <c r="G16" i="6"/>
  <c r="H16" i="6"/>
  <c r="I16" i="6"/>
  <c r="J16" i="6"/>
  <c r="K16" i="6"/>
  <c r="L16" i="6"/>
  <c r="M16" i="6"/>
  <c r="N16" i="6"/>
  <c r="O16" i="6"/>
  <c r="P16" i="6"/>
  <c r="Q16" i="6"/>
  <c r="A16" i="6"/>
  <c r="B15" i="6"/>
  <c r="C15" i="6"/>
  <c r="D15" i="6"/>
  <c r="E15" i="6"/>
  <c r="F15" i="6"/>
  <c r="G15" i="6"/>
  <c r="H15" i="6"/>
  <c r="I15" i="6"/>
  <c r="J15" i="6"/>
  <c r="K15" i="6"/>
  <c r="L15" i="6"/>
  <c r="M15" i="6"/>
  <c r="N15" i="6"/>
  <c r="O15" i="6"/>
  <c r="P15" i="6"/>
  <c r="Q15" i="6"/>
  <c r="A15" i="6"/>
  <c r="B5" i="4"/>
  <c r="C5" i="4"/>
  <c r="D5" i="4"/>
  <c r="E5" i="4"/>
  <c r="F5" i="4"/>
  <c r="G5" i="4"/>
  <c r="H5" i="4"/>
  <c r="I5" i="4"/>
  <c r="J5" i="4"/>
  <c r="K5" i="4"/>
  <c r="L5" i="4"/>
  <c r="M5" i="4"/>
  <c r="N5" i="4"/>
  <c r="O5" i="4"/>
  <c r="P5" i="4"/>
  <c r="Q5" i="4"/>
  <c r="A5" i="4"/>
  <c r="B10" i="13"/>
  <c r="C10" i="13"/>
  <c r="D10" i="13"/>
  <c r="E10" i="13"/>
  <c r="F10" i="13"/>
  <c r="G10" i="13"/>
  <c r="H10" i="13"/>
  <c r="I10" i="13"/>
  <c r="J10" i="13"/>
  <c r="K10" i="13"/>
  <c r="L10" i="13"/>
  <c r="M10" i="13"/>
  <c r="N10" i="13"/>
  <c r="O10" i="13"/>
  <c r="P10" i="13"/>
  <c r="Q10" i="13"/>
  <c r="A10" i="13"/>
  <c r="B7" i="13"/>
  <c r="C7" i="13"/>
  <c r="D7" i="13"/>
  <c r="E7" i="13"/>
  <c r="F7" i="13"/>
  <c r="G7" i="13"/>
  <c r="H7" i="13"/>
  <c r="I7" i="13"/>
  <c r="J7" i="13"/>
  <c r="K7" i="13"/>
  <c r="L7" i="13"/>
  <c r="M7" i="13"/>
  <c r="N7" i="13"/>
  <c r="O7" i="13"/>
  <c r="P7" i="13"/>
  <c r="Q7" i="13"/>
  <c r="A7" i="13"/>
  <c r="B9" i="11"/>
  <c r="C9" i="11"/>
  <c r="D9" i="11"/>
  <c r="E9" i="11"/>
  <c r="F9" i="11"/>
  <c r="G9" i="11"/>
  <c r="H9" i="11"/>
  <c r="I9" i="11"/>
  <c r="J9" i="11"/>
  <c r="K9" i="11"/>
  <c r="L9" i="11"/>
  <c r="M9" i="11"/>
  <c r="N9" i="11"/>
  <c r="O9" i="11"/>
  <c r="P9" i="11"/>
  <c r="Q9" i="11"/>
  <c r="A9" i="11"/>
  <c r="B14" i="13"/>
  <c r="C14" i="13"/>
  <c r="D14" i="13"/>
  <c r="E14" i="13"/>
  <c r="F14" i="13"/>
  <c r="G14" i="13"/>
  <c r="H14" i="13"/>
  <c r="I14" i="13"/>
  <c r="J14" i="13"/>
  <c r="K14" i="13"/>
  <c r="L14" i="13"/>
  <c r="M14" i="13"/>
  <c r="N14" i="13"/>
  <c r="O14" i="13"/>
  <c r="P14" i="13"/>
  <c r="Q14" i="13"/>
  <c r="A14" i="13"/>
  <c r="B13" i="13"/>
  <c r="C13" i="13"/>
  <c r="D13" i="13"/>
  <c r="E13" i="13"/>
  <c r="F13" i="13"/>
  <c r="G13" i="13"/>
  <c r="H13" i="13"/>
  <c r="I13" i="13"/>
  <c r="J13" i="13"/>
  <c r="K13" i="13"/>
  <c r="L13" i="13"/>
  <c r="M13" i="13"/>
  <c r="N13" i="13"/>
  <c r="O13" i="13"/>
  <c r="P13" i="13"/>
  <c r="Q13" i="13"/>
  <c r="A13" i="13"/>
  <c r="B11" i="13"/>
  <c r="C11" i="13"/>
  <c r="D11" i="13"/>
  <c r="E11" i="13"/>
  <c r="F11" i="13"/>
  <c r="G11" i="13"/>
  <c r="H11" i="13"/>
  <c r="I11" i="13"/>
  <c r="J11" i="13"/>
  <c r="K11" i="13"/>
  <c r="L11" i="13"/>
  <c r="M11" i="13"/>
  <c r="N11" i="13"/>
  <c r="O11" i="13"/>
  <c r="P11" i="13"/>
  <c r="Q11" i="13"/>
  <c r="A11" i="13"/>
  <c r="B9" i="13"/>
  <c r="C9" i="13"/>
  <c r="D9" i="13"/>
  <c r="E9" i="13"/>
  <c r="F9" i="13"/>
  <c r="G9" i="13"/>
  <c r="H9" i="13"/>
  <c r="I9" i="13"/>
  <c r="J9" i="13"/>
  <c r="K9" i="13"/>
  <c r="L9" i="13"/>
  <c r="M9" i="13"/>
  <c r="N9" i="13"/>
  <c r="O9" i="13"/>
  <c r="P9" i="13"/>
  <c r="Q9" i="13"/>
  <c r="A9" i="13"/>
  <c r="B8" i="13"/>
  <c r="C8" i="13"/>
  <c r="D8" i="13"/>
  <c r="E8" i="13"/>
  <c r="F8" i="13"/>
  <c r="G8" i="13"/>
  <c r="H8" i="13"/>
  <c r="I8" i="13"/>
  <c r="J8" i="13"/>
  <c r="K8" i="13"/>
  <c r="L8" i="13"/>
  <c r="M8" i="13"/>
  <c r="N8" i="13"/>
  <c r="O8" i="13"/>
  <c r="P8" i="13"/>
  <c r="Q8" i="13"/>
  <c r="A8" i="13"/>
  <c r="B5" i="13"/>
  <c r="C5" i="13"/>
  <c r="D5" i="13"/>
  <c r="E5" i="13"/>
  <c r="F5" i="13"/>
  <c r="G5" i="13"/>
  <c r="H5" i="13"/>
  <c r="I5" i="13"/>
  <c r="J5" i="13"/>
  <c r="K5" i="13"/>
  <c r="L5" i="13"/>
  <c r="M5" i="13"/>
  <c r="N5" i="13"/>
  <c r="O5" i="13"/>
  <c r="P5" i="13"/>
  <c r="Q5" i="13"/>
  <c r="A5" i="13"/>
  <c r="B4" i="13"/>
  <c r="C4" i="13"/>
  <c r="D4" i="13"/>
  <c r="E4" i="13"/>
  <c r="F4" i="13"/>
  <c r="G4" i="13"/>
  <c r="H4" i="13"/>
  <c r="I4" i="13"/>
  <c r="J4" i="13"/>
  <c r="K4" i="13"/>
  <c r="L4" i="13"/>
  <c r="M4" i="13"/>
  <c r="N4" i="13"/>
  <c r="O4" i="13"/>
  <c r="P4" i="13"/>
  <c r="Q4" i="13"/>
  <c r="A4" i="13"/>
  <c r="B12" i="12"/>
  <c r="C12" i="12"/>
  <c r="D12" i="12"/>
  <c r="E12" i="12"/>
  <c r="F12" i="12"/>
  <c r="G12" i="12"/>
  <c r="H12" i="12"/>
  <c r="I12" i="12"/>
  <c r="J12" i="12"/>
  <c r="K12" i="12"/>
  <c r="L12" i="12"/>
  <c r="M12" i="12"/>
  <c r="N12" i="12"/>
  <c r="O12" i="12"/>
  <c r="P12" i="12"/>
  <c r="Q12" i="12"/>
  <c r="A12" i="12"/>
  <c r="B10" i="12"/>
  <c r="C10" i="12"/>
  <c r="D10" i="12"/>
  <c r="E10" i="12"/>
  <c r="F10" i="12"/>
  <c r="G10" i="12"/>
  <c r="H10" i="12"/>
  <c r="I10" i="12"/>
  <c r="J10" i="12"/>
  <c r="K10" i="12"/>
  <c r="L10" i="12"/>
  <c r="M10" i="12"/>
  <c r="N10" i="12"/>
  <c r="O10" i="12"/>
  <c r="P10" i="12"/>
  <c r="Q10" i="12"/>
  <c r="A10" i="12"/>
  <c r="B8" i="12"/>
  <c r="C8" i="12"/>
  <c r="D8" i="12"/>
  <c r="E8" i="12"/>
  <c r="F8" i="12"/>
  <c r="G8" i="12"/>
  <c r="H8" i="12"/>
  <c r="I8" i="12"/>
  <c r="J8" i="12"/>
  <c r="K8" i="12"/>
  <c r="L8" i="12"/>
  <c r="M8" i="12"/>
  <c r="N8" i="12"/>
  <c r="O8" i="12"/>
  <c r="P8" i="12"/>
  <c r="Q8" i="12"/>
  <c r="A8" i="12"/>
  <c r="B7" i="12"/>
  <c r="C7" i="12"/>
  <c r="D7" i="12"/>
  <c r="E7" i="12"/>
  <c r="F7" i="12"/>
  <c r="G7" i="12"/>
  <c r="H7" i="12"/>
  <c r="I7" i="12"/>
  <c r="J7" i="12"/>
  <c r="K7" i="12"/>
  <c r="L7" i="12"/>
  <c r="M7" i="12"/>
  <c r="N7" i="12"/>
  <c r="O7" i="12"/>
  <c r="P7" i="12"/>
  <c r="Q7" i="12"/>
  <c r="A7" i="12"/>
  <c r="B6" i="12"/>
  <c r="C6" i="12"/>
  <c r="D6" i="12"/>
  <c r="E6" i="12"/>
  <c r="F6" i="12"/>
  <c r="G6" i="12"/>
  <c r="H6" i="12"/>
  <c r="I6" i="12"/>
  <c r="J6" i="12"/>
  <c r="K6" i="12"/>
  <c r="L6" i="12"/>
  <c r="M6" i="12"/>
  <c r="N6" i="12"/>
  <c r="O6" i="12"/>
  <c r="P6" i="12"/>
  <c r="Q6" i="12"/>
  <c r="A6" i="12"/>
  <c r="B4" i="12"/>
  <c r="C4" i="12"/>
  <c r="D4" i="12"/>
  <c r="E4" i="12"/>
  <c r="F4" i="12"/>
  <c r="G4" i="12"/>
  <c r="H4" i="12"/>
  <c r="I4" i="12"/>
  <c r="J4" i="12"/>
  <c r="K4" i="12"/>
  <c r="L4" i="12"/>
  <c r="M4" i="12"/>
  <c r="N4" i="12"/>
  <c r="O4" i="12"/>
  <c r="P4" i="12"/>
  <c r="Q4" i="12"/>
  <c r="A4" i="12"/>
  <c r="B17" i="11"/>
  <c r="C17" i="11"/>
  <c r="D17" i="11"/>
  <c r="E17" i="11"/>
  <c r="F17" i="11"/>
  <c r="G17" i="11"/>
  <c r="H17" i="11"/>
  <c r="I17" i="11"/>
  <c r="J17" i="11"/>
  <c r="K17" i="11"/>
  <c r="L17" i="11"/>
  <c r="M17" i="11"/>
  <c r="N17" i="11"/>
  <c r="O17" i="11"/>
  <c r="P17" i="11"/>
  <c r="Q17" i="11"/>
  <c r="A17" i="11"/>
  <c r="B15" i="11"/>
  <c r="C15" i="11"/>
  <c r="D15" i="11"/>
  <c r="E15" i="11"/>
  <c r="F15" i="11"/>
  <c r="G15" i="11"/>
  <c r="H15" i="11"/>
  <c r="I15" i="11"/>
  <c r="J15" i="11"/>
  <c r="K15" i="11"/>
  <c r="L15" i="11"/>
  <c r="M15" i="11"/>
  <c r="N15" i="11"/>
  <c r="O15" i="11"/>
  <c r="P15" i="11"/>
  <c r="Q15" i="11"/>
  <c r="A15" i="11"/>
  <c r="B8" i="11"/>
  <c r="C8" i="11"/>
  <c r="D8" i="11"/>
  <c r="E8" i="11"/>
  <c r="F8" i="11"/>
  <c r="G8" i="11"/>
  <c r="H8" i="11"/>
  <c r="I8" i="11"/>
  <c r="J8" i="11"/>
  <c r="K8" i="11"/>
  <c r="L8" i="11"/>
  <c r="M8" i="11"/>
  <c r="N8" i="11"/>
  <c r="O8" i="11"/>
  <c r="P8" i="11"/>
  <c r="Q8" i="11"/>
  <c r="A8" i="11"/>
  <c r="B7" i="11"/>
  <c r="C7" i="11"/>
  <c r="D7" i="11"/>
  <c r="E7" i="11"/>
  <c r="F7" i="11"/>
  <c r="G7" i="11"/>
  <c r="H7" i="11"/>
  <c r="I7" i="11"/>
  <c r="J7" i="11"/>
  <c r="K7" i="11"/>
  <c r="L7" i="11"/>
  <c r="M7" i="11"/>
  <c r="N7" i="11"/>
  <c r="O7" i="11"/>
  <c r="P7" i="11"/>
  <c r="Q7" i="11"/>
  <c r="A7" i="11"/>
  <c r="B19" i="10"/>
  <c r="C19" i="10"/>
  <c r="D19" i="10"/>
  <c r="E19" i="10"/>
  <c r="F19" i="10"/>
  <c r="G19" i="10"/>
  <c r="H19" i="10"/>
  <c r="I19" i="10"/>
  <c r="J19" i="10"/>
  <c r="K19" i="10"/>
  <c r="L19" i="10"/>
  <c r="M19" i="10"/>
  <c r="N19" i="10"/>
  <c r="O19" i="10"/>
  <c r="P19" i="10"/>
  <c r="Q19" i="10"/>
  <c r="A19" i="10"/>
  <c r="B17" i="10"/>
  <c r="C17" i="10"/>
  <c r="D17" i="10"/>
  <c r="E17" i="10"/>
  <c r="F17" i="10"/>
  <c r="H17" i="10"/>
  <c r="I17" i="10"/>
  <c r="J17" i="10"/>
  <c r="K17" i="10"/>
  <c r="L17" i="10"/>
  <c r="M17" i="10"/>
  <c r="N17" i="10"/>
  <c r="O17" i="10"/>
  <c r="P17" i="10"/>
  <c r="Q17" i="10"/>
  <c r="A17" i="10"/>
  <c r="B16" i="10"/>
  <c r="C16" i="10"/>
  <c r="D16" i="10"/>
  <c r="E16" i="10"/>
  <c r="F16" i="10"/>
  <c r="G16" i="10"/>
  <c r="H16" i="10"/>
  <c r="I16" i="10"/>
  <c r="J16" i="10"/>
  <c r="K16" i="10"/>
  <c r="L16" i="10"/>
  <c r="M16" i="10"/>
  <c r="N16" i="10"/>
  <c r="O16" i="10"/>
  <c r="P16" i="10"/>
  <c r="Q16" i="10"/>
  <c r="A16" i="10"/>
  <c r="B15" i="10"/>
  <c r="C15" i="10"/>
  <c r="D15" i="10"/>
  <c r="E15" i="10"/>
  <c r="F15" i="10"/>
  <c r="G15" i="10"/>
  <c r="H15" i="10"/>
  <c r="I15" i="10"/>
  <c r="J15" i="10"/>
  <c r="K15" i="10"/>
  <c r="L15" i="10"/>
  <c r="M15" i="10"/>
  <c r="N15" i="10"/>
  <c r="O15" i="10"/>
  <c r="P15" i="10"/>
  <c r="Q15" i="10"/>
  <c r="A15" i="10"/>
  <c r="B14" i="10"/>
  <c r="C14" i="10"/>
  <c r="D14" i="10"/>
  <c r="E14" i="10"/>
  <c r="F14" i="10"/>
  <c r="G14" i="10"/>
  <c r="H14" i="10"/>
  <c r="I14" i="10"/>
  <c r="J14" i="10"/>
  <c r="K14" i="10"/>
  <c r="L14" i="10"/>
  <c r="M14" i="10"/>
  <c r="N14" i="10"/>
  <c r="O14" i="10"/>
  <c r="P14" i="10"/>
  <c r="Q14" i="10"/>
  <c r="A14" i="10"/>
  <c r="B4" i="10"/>
  <c r="C4" i="10"/>
  <c r="D4" i="10"/>
  <c r="E4" i="10"/>
  <c r="F4" i="10"/>
  <c r="G4" i="10"/>
  <c r="H4" i="10"/>
  <c r="I4" i="10"/>
  <c r="J4" i="10"/>
  <c r="K4" i="10"/>
  <c r="L4" i="10"/>
  <c r="M4" i="10"/>
  <c r="N4" i="10"/>
  <c r="O4" i="10"/>
  <c r="P4" i="10"/>
  <c r="Q4" i="10"/>
  <c r="A4" i="10"/>
  <c r="B52" i="9"/>
  <c r="C52" i="9"/>
  <c r="D52" i="9"/>
  <c r="E52" i="9"/>
  <c r="F52" i="9"/>
  <c r="G52" i="9"/>
  <c r="H52" i="9"/>
  <c r="I52" i="9"/>
  <c r="J52" i="9"/>
  <c r="K52" i="9"/>
  <c r="L52" i="9"/>
  <c r="M52" i="9"/>
  <c r="N52" i="9"/>
  <c r="O52" i="9"/>
  <c r="P52" i="9"/>
  <c r="Q52" i="9"/>
  <c r="A52" i="9"/>
  <c r="B51" i="9"/>
  <c r="C51" i="9"/>
  <c r="D51" i="9"/>
  <c r="E51" i="9"/>
  <c r="F51" i="9"/>
  <c r="G51" i="9"/>
  <c r="H51" i="9"/>
  <c r="I51" i="9"/>
  <c r="J51" i="9"/>
  <c r="K51" i="9"/>
  <c r="L51" i="9"/>
  <c r="M51" i="9"/>
  <c r="N51" i="9"/>
  <c r="O51" i="9"/>
  <c r="P51" i="9"/>
  <c r="Q51" i="9"/>
  <c r="A51" i="9"/>
  <c r="B50" i="9"/>
  <c r="C50" i="9"/>
  <c r="D50" i="9"/>
  <c r="E50" i="9"/>
  <c r="F50" i="9"/>
  <c r="G50" i="9"/>
  <c r="H50" i="9"/>
  <c r="I50" i="9"/>
  <c r="J50" i="9"/>
  <c r="K50" i="9"/>
  <c r="L50" i="9"/>
  <c r="M50" i="9"/>
  <c r="N50" i="9"/>
  <c r="O50" i="9"/>
  <c r="P50" i="9"/>
  <c r="Q50" i="9"/>
  <c r="A50" i="9"/>
  <c r="B49" i="9"/>
  <c r="C49" i="9"/>
  <c r="D49" i="9"/>
  <c r="E49" i="9"/>
  <c r="F49" i="9"/>
  <c r="G49" i="9"/>
  <c r="H49" i="9"/>
  <c r="I49" i="9"/>
  <c r="J49" i="9"/>
  <c r="K49" i="9"/>
  <c r="L49" i="9"/>
  <c r="M49" i="9"/>
  <c r="N49" i="9"/>
  <c r="O49" i="9"/>
  <c r="P49" i="9"/>
  <c r="Q49" i="9"/>
  <c r="A49" i="9"/>
  <c r="B47" i="9"/>
  <c r="C47" i="9"/>
  <c r="D47" i="9"/>
  <c r="E47" i="9"/>
  <c r="F47" i="9"/>
  <c r="G47" i="9"/>
  <c r="H47" i="9"/>
  <c r="I47" i="9"/>
  <c r="J47" i="9"/>
  <c r="K47" i="9"/>
  <c r="L47" i="9"/>
  <c r="M47" i="9"/>
  <c r="N47" i="9"/>
  <c r="O47" i="9"/>
  <c r="P47" i="9"/>
  <c r="Q47" i="9"/>
  <c r="A47" i="9"/>
  <c r="B46" i="9"/>
  <c r="C46" i="9"/>
  <c r="D46" i="9"/>
  <c r="E46" i="9"/>
  <c r="F46" i="9"/>
  <c r="G46" i="9"/>
  <c r="H46" i="9"/>
  <c r="I46" i="9"/>
  <c r="J46" i="9"/>
  <c r="K46" i="9"/>
  <c r="L46" i="9"/>
  <c r="M46" i="9"/>
  <c r="N46" i="9"/>
  <c r="O46" i="9"/>
  <c r="P46" i="9"/>
  <c r="Q46" i="9"/>
  <c r="A46" i="9"/>
  <c r="B45" i="9"/>
  <c r="C45" i="9"/>
  <c r="D45" i="9"/>
  <c r="E45" i="9"/>
  <c r="F45" i="9"/>
  <c r="G45" i="9"/>
  <c r="H45" i="9"/>
  <c r="I45" i="9"/>
  <c r="J45" i="9"/>
  <c r="K45" i="9"/>
  <c r="L45" i="9"/>
  <c r="M45" i="9"/>
  <c r="N45" i="9"/>
  <c r="O45" i="9"/>
  <c r="P45" i="9"/>
  <c r="Q45" i="9"/>
  <c r="A45" i="9"/>
  <c r="B39" i="9"/>
  <c r="C39" i="9"/>
  <c r="D39" i="9"/>
  <c r="E39" i="9"/>
  <c r="F39" i="9"/>
  <c r="G39" i="9"/>
  <c r="H39" i="9"/>
  <c r="I39" i="9"/>
  <c r="J39" i="9"/>
  <c r="K39" i="9"/>
  <c r="L39" i="9"/>
  <c r="M39" i="9"/>
  <c r="N39" i="9"/>
  <c r="O39" i="9"/>
  <c r="P39" i="9"/>
  <c r="Q39" i="9"/>
  <c r="A39" i="9"/>
  <c r="B37" i="9"/>
  <c r="C37" i="9"/>
  <c r="D37" i="9"/>
  <c r="E37" i="9"/>
  <c r="F37" i="9"/>
  <c r="G37" i="9"/>
  <c r="H37" i="9"/>
  <c r="I37" i="9"/>
  <c r="J37" i="9"/>
  <c r="K37" i="9"/>
  <c r="L37" i="9"/>
  <c r="M37" i="9"/>
  <c r="N37" i="9"/>
  <c r="O37" i="9"/>
  <c r="P37" i="9"/>
  <c r="Q37" i="9"/>
  <c r="A37" i="9"/>
  <c r="B33" i="9"/>
  <c r="C33" i="9"/>
  <c r="D33" i="9"/>
  <c r="E33" i="9"/>
  <c r="F33" i="9"/>
  <c r="G33" i="9"/>
  <c r="H33" i="9"/>
  <c r="I33" i="9"/>
  <c r="J33" i="9"/>
  <c r="K33" i="9"/>
  <c r="L33" i="9"/>
  <c r="M33" i="9"/>
  <c r="N33" i="9"/>
  <c r="O33" i="9"/>
  <c r="P33" i="9"/>
  <c r="Q33" i="9"/>
  <c r="A33" i="9"/>
  <c r="B32" i="9"/>
  <c r="C32" i="9"/>
  <c r="D32" i="9"/>
  <c r="E32" i="9"/>
  <c r="F32" i="9"/>
  <c r="G32" i="9"/>
  <c r="H32" i="9"/>
  <c r="I32" i="9"/>
  <c r="J32" i="9"/>
  <c r="K32" i="9"/>
  <c r="L32" i="9"/>
  <c r="M32" i="9"/>
  <c r="N32" i="9"/>
  <c r="O32" i="9"/>
  <c r="P32" i="9"/>
  <c r="Q32" i="9"/>
  <c r="A32" i="9"/>
  <c r="B31" i="9"/>
  <c r="C31" i="9"/>
  <c r="D31" i="9"/>
  <c r="E31" i="9"/>
  <c r="F31" i="9"/>
  <c r="G31" i="9"/>
  <c r="H31" i="9"/>
  <c r="I31" i="9"/>
  <c r="J31" i="9"/>
  <c r="K31" i="9"/>
  <c r="L31" i="9"/>
  <c r="M31" i="9"/>
  <c r="N31" i="9"/>
  <c r="O31" i="9"/>
  <c r="P31" i="9"/>
  <c r="Q31" i="9"/>
  <c r="A31" i="9"/>
  <c r="B30" i="9"/>
  <c r="C30" i="9"/>
  <c r="D30" i="9"/>
  <c r="E30" i="9"/>
  <c r="F30" i="9"/>
  <c r="G30" i="9"/>
  <c r="H30" i="9"/>
  <c r="I30" i="9"/>
  <c r="J30" i="9"/>
  <c r="K30" i="9"/>
  <c r="L30" i="9"/>
  <c r="M30" i="9"/>
  <c r="N30" i="9"/>
  <c r="O30" i="9"/>
  <c r="P30" i="9"/>
  <c r="Q30" i="9"/>
  <c r="A30" i="9"/>
  <c r="B29" i="9"/>
  <c r="C29" i="9"/>
  <c r="D29" i="9"/>
  <c r="E29" i="9"/>
  <c r="F29" i="9"/>
  <c r="G29" i="9"/>
  <c r="H29" i="9"/>
  <c r="I29" i="9"/>
  <c r="J29" i="9"/>
  <c r="K29" i="9"/>
  <c r="L29" i="9"/>
  <c r="M29" i="9"/>
  <c r="N29" i="9"/>
  <c r="O29" i="9"/>
  <c r="P29" i="9"/>
  <c r="Q29" i="9"/>
  <c r="A29" i="9"/>
  <c r="B28" i="9"/>
  <c r="C28" i="9"/>
  <c r="D28" i="9"/>
  <c r="E28" i="9"/>
  <c r="F28" i="9"/>
  <c r="G28" i="9"/>
  <c r="H28" i="9"/>
  <c r="I28" i="9"/>
  <c r="J28" i="9"/>
  <c r="K28" i="9"/>
  <c r="L28" i="9"/>
  <c r="M28" i="9"/>
  <c r="N28" i="9"/>
  <c r="O28" i="9"/>
  <c r="P28" i="9"/>
  <c r="Q28" i="9"/>
  <c r="A28" i="9"/>
  <c r="B27" i="9"/>
  <c r="C27" i="9"/>
  <c r="D27" i="9"/>
  <c r="E27" i="9"/>
  <c r="F27" i="9"/>
  <c r="G27" i="9"/>
  <c r="H27" i="9"/>
  <c r="I27" i="9"/>
  <c r="J27" i="9"/>
  <c r="K27" i="9"/>
  <c r="L27" i="9"/>
  <c r="M27" i="9"/>
  <c r="N27" i="9"/>
  <c r="O27" i="9"/>
  <c r="P27" i="9"/>
  <c r="Q27" i="9"/>
  <c r="A27" i="9"/>
  <c r="B25" i="9"/>
  <c r="C25" i="9"/>
  <c r="D25" i="9"/>
  <c r="E25" i="9"/>
  <c r="F25" i="9"/>
  <c r="G25" i="9"/>
  <c r="H25" i="9"/>
  <c r="I25" i="9"/>
  <c r="J25" i="9"/>
  <c r="K25" i="9"/>
  <c r="L25" i="9"/>
  <c r="M25" i="9"/>
  <c r="N25" i="9"/>
  <c r="O25" i="9"/>
  <c r="P25" i="9"/>
  <c r="Q25" i="9"/>
  <c r="A25" i="9"/>
  <c r="B24" i="9"/>
  <c r="C24" i="9"/>
  <c r="D24" i="9"/>
  <c r="E24" i="9"/>
  <c r="F24" i="9"/>
  <c r="G24" i="9"/>
  <c r="H24" i="9"/>
  <c r="I24" i="9"/>
  <c r="J24" i="9"/>
  <c r="K24" i="9"/>
  <c r="L24" i="9"/>
  <c r="M24" i="9"/>
  <c r="N24" i="9"/>
  <c r="O24" i="9"/>
  <c r="P24" i="9"/>
  <c r="Q24" i="9"/>
  <c r="A24" i="9"/>
  <c r="B23" i="9"/>
  <c r="C23" i="9"/>
  <c r="D23" i="9"/>
  <c r="E23" i="9"/>
  <c r="F23" i="9"/>
  <c r="G23" i="9"/>
  <c r="H23" i="9"/>
  <c r="I23" i="9"/>
  <c r="J23" i="9"/>
  <c r="K23" i="9"/>
  <c r="L23" i="9"/>
  <c r="M23" i="9"/>
  <c r="N23" i="9"/>
  <c r="O23" i="9"/>
  <c r="P23" i="9"/>
  <c r="Q23" i="9"/>
  <c r="A23" i="9"/>
  <c r="B19" i="9"/>
  <c r="C19" i="9"/>
  <c r="D19" i="9"/>
  <c r="E19" i="9"/>
  <c r="F19" i="9"/>
  <c r="G19" i="9"/>
  <c r="H19" i="9"/>
  <c r="I19" i="9"/>
  <c r="J19" i="9"/>
  <c r="K19" i="9"/>
  <c r="L19" i="9"/>
  <c r="M19" i="9"/>
  <c r="N19" i="9"/>
  <c r="O19" i="9"/>
  <c r="P19" i="9"/>
  <c r="Q19" i="9"/>
  <c r="A19" i="9"/>
  <c r="B18" i="9"/>
  <c r="C18" i="9"/>
  <c r="D18" i="9"/>
  <c r="E18" i="9"/>
  <c r="F18" i="9"/>
  <c r="G18" i="9"/>
  <c r="H18" i="9"/>
  <c r="I18" i="9"/>
  <c r="J18" i="9"/>
  <c r="K18" i="9"/>
  <c r="L18" i="9"/>
  <c r="M18" i="9"/>
  <c r="N18" i="9"/>
  <c r="O18" i="9"/>
  <c r="P18" i="9"/>
  <c r="Q18" i="9"/>
  <c r="A18" i="9"/>
  <c r="B17" i="9"/>
  <c r="C17" i="9"/>
  <c r="D17" i="9"/>
  <c r="E17" i="9"/>
  <c r="F17" i="9"/>
  <c r="G17" i="9"/>
  <c r="H17" i="9"/>
  <c r="I17" i="9"/>
  <c r="J17" i="9"/>
  <c r="K17" i="9"/>
  <c r="L17" i="9"/>
  <c r="M17" i="9"/>
  <c r="N17" i="9"/>
  <c r="O17" i="9"/>
  <c r="P17" i="9"/>
  <c r="Q17" i="9"/>
  <c r="A17" i="9"/>
  <c r="B16" i="9"/>
  <c r="C16" i="9"/>
  <c r="D16" i="9"/>
  <c r="E16" i="9"/>
  <c r="F16" i="9"/>
  <c r="G16" i="9"/>
  <c r="H16" i="9"/>
  <c r="I16" i="9"/>
  <c r="J16" i="9"/>
  <c r="K16" i="9"/>
  <c r="L16" i="9"/>
  <c r="M16" i="9"/>
  <c r="N16" i="9"/>
  <c r="O16" i="9"/>
  <c r="P16" i="9"/>
  <c r="Q16" i="9"/>
  <c r="A16" i="9"/>
  <c r="B15" i="9"/>
  <c r="C15" i="9"/>
  <c r="D15" i="9"/>
  <c r="E15" i="9"/>
  <c r="F15" i="9"/>
  <c r="G15" i="9"/>
  <c r="H15" i="9"/>
  <c r="I15" i="9"/>
  <c r="J15" i="9"/>
  <c r="K15" i="9"/>
  <c r="L15" i="9"/>
  <c r="M15" i="9"/>
  <c r="N15" i="9"/>
  <c r="O15" i="9"/>
  <c r="P15" i="9"/>
  <c r="Q15" i="9"/>
  <c r="A15" i="9"/>
  <c r="B14" i="9"/>
  <c r="C14" i="9"/>
  <c r="D14" i="9"/>
  <c r="E14" i="9"/>
  <c r="F14" i="9"/>
  <c r="G14" i="9"/>
  <c r="H14" i="9"/>
  <c r="I14" i="9"/>
  <c r="J14" i="9"/>
  <c r="K14" i="9"/>
  <c r="L14" i="9"/>
  <c r="M14" i="9"/>
  <c r="N14" i="9"/>
  <c r="O14" i="9"/>
  <c r="P14" i="9"/>
  <c r="Q14" i="9"/>
  <c r="A14" i="9"/>
  <c r="B12" i="9"/>
  <c r="C12" i="9"/>
  <c r="D12" i="9"/>
  <c r="E12" i="9"/>
  <c r="F12" i="9"/>
  <c r="G12" i="9"/>
  <c r="H12" i="9"/>
  <c r="I12" i="9"/>
  <c r="J12" i="9"/>
  <c r="K12" i="9"/>
  <c r="L12" i="9"/>
  <c r="M12" i="9"/>
  <c r="N12" i="9"/>
  <c r="O12" i="9"/>
  <c r="P12" i="9"/>
  <c r="Q12" i="9"/>
  <c r="A12" i="9"/>
  <c r="B11" i="9"/>
  <c r="C11" i="9"/>
  <c r="D11" i="9"/>
  <c r="E11" i="9"/>
  <c r="F11" i="9"/>
  <c r="G11" i="9"/>
  <c r="H11" i="9"/>
  <c r="I11" i="9"/>
  <c r="J11" i="9"/>
  <c r="K11" i="9"/>
  <c r="L11" i="9"/>
  <c r="M11" i="9"/>
  <c r="N11" i="9"/>
  <c r="O11" i="9"/>
  <c r="P11" i="9"/>
  <c r="Q11" i="9"/>
  <c r="A11" i="9"/>
  <c r="B10" i="9"/>
  <c r="C10" i="9"/>
  <c r="D10" i="9"/>
  <c r="E10" i="9"/>
  <c r="F10" i="9"/>
  <c r="G10" i="9"/>
  <c r="H10" i="9"/>
  <c r="I10" i="9"/>
  <c r="J10" i="9"/>
  <c r="K10" i="9"/>
  <c r="L10" i="9"/>
  <c r="M10" i="9"/>
  <c r="N10" i="9"/>
  <c r="O10" i="9"/>
  <c r="P10" i="9"/>
  <c r="Q10" i="9"/>
  <c r="A10" i="9"/>
  <c r="B5" i="9"/>
  <c r="C5" i="9"/>
  <c r="D5" i="9"/>
  <c r="E5" i="9"/>
  <c r="F5" i="9"/>
  <c r="G5" i="9"/>
  <c r="H5" i="9"/>
  <c r="I5" i="9"/>
  <c r="J5" i="9"/>
  <c r="K5" i="9"/>
  <c r="L5" i="9"/>
  <c r="M5" i="9"/>
  <c r="N5" i="9"/>
  <c r="O5" i="9"/>
  <c r="P5" i="9"/>
  <c r="Q5" i="9"/>
  <c r="A5" i="9"/>
  <c r="B4" i="9"/>
  <c r="C4" i="9"/>
  <c r="D4" i="9"/>
  <c r="E4" i="9"/>
  <c r="F4" i="9"/>
  <c r="G4" i="9"/>
  <c r="H4" i="9"/>
  <c r="I4" i="9"/>
  <c r="J4" i="9"/>
  <c r="K4" i="9"/>
  <c r="L4" i="9"/>
  <c r="M4" i="9"/>
  <c r="N4" i="9"/>
  <c r="O4" i="9"/>
  <c r="P4" i="9"/>
  <c r="Q4" i="9"/>
  <c r="A4" i="9"/>
  <c r="B46" i="8"/>
  <c r="C46" i="8"/>
  <c r="D46" i="8"/>
  <c r="E46" i="8"/>
  <c r="F46" i="8"/>
  <c r="G46" i="8"/>
  <c r="H46" i="8"/>
  <c r="I46" i="8"/>
  <c r="J46" i="8"/>
  <c r="K46" i="8"/>
  <c r="L46" i="8"/>
  <c r="M46" i="8"/>
  <c r="N46" i="8"/>
  <c r="O46" i="8"/>
  <c r="P46" i="8"/>
  <c r="Q46" i="8"/>
  <c r="A46" i="8"/>
  <c r="B45" i="8"/>
  <c r="C45" i="8"/>
  <c r="D45" i="8"/>
  <c r="E45" i="8"/>
  <c r="F45" i="8"/>
  <c r="G45" i="8"/>
  <c r="H45" i="8"/>
  <c r="I45" i="8"/>
  <c r="J45" i="8"/>
  <c r="K45" i="8"/>
  <c r="L45" i="8"/>
  <c r="M45" i="8"/>
  <c r="N45" i="8"/>
  <c r="O45" i="8"/>
  <c r="P45" i="8"/>
  <c r="Q45" i="8"/>
  <c r="A45" i="8"/>
  <c r="B44" i="8"/>
  <c r="C44" i="8"/>
  <c r="D44" i="8"/>
  <c r="E44" i="8"/>
  <c r="F44" i="8"/>
  <c r="G44" i="8"/>
  <c r="H44" i="8"/>
  <c r="I44" i="8"/>
  <c r="J44" i="8"/>
  <c r="K44" i="8"/>
  <c r="L44" i="8"/>
  <c r="M44" i="8"/>
  <c r="N44" i="8"/>
  <c r="O44" i="8"/>
  <c r="P44" i="8"/>
  <c r="Q44" i="8"/>
  <c r="A44" i="8"/>
  <c r="B38" i="8"/>
  <c r="C38" i="8"/>
  <c r="D38" i="8"/>
  <c r="E38" i="8"/>
  <c r="F38" i="8"/>
  <c r="G38" i="8"/>
  <c r="H38" i="8"/>
  <c r="I38" i="8"/>
  <c r="J38" i="8"/>
  <c r="K38" i="8"/>
  <c r="L38" i="8"/>
  <c r="M38" i="8"/>
  <c r="N38" i="8"/>
  <c r="O38" i="8"/>
  <c r="P38" i="8"/>
  <c r="Q38" i="8"/>
  <c r="A38" i="8"/>
  <c r="B36" i="8"/>
  <c r="C36" i="8"/>
  <c r="D36" i="8"/>
  <c r="E36" i="8"/>
  <c r="F36" i="8"/>
  <c r="G36" i="8"/>
  <c r="H36" i="8"/>
  <c r="I36" i="8"/>
  <c r="J36" i="8"/>
  <c r="K36" i="8"/>
  <c r="L36" i="8"/>
  <c r="M36" i="8"/>
  <c r="N36" i="8"/>
  <c r="O36" i="8"/>
  <c r="P36" i="8"/>
  <c r="Q36" i="8"/>
  <c r="A36" i="8"/>
  <c r="B32" i="8"/>
  <c r="C32" i="8"/>
  <c r="D32" i="8"/>
  <c r="E32" i="8"/>
  <c r="F32" i="8"/>
  <c r="G32" i="8"/>
  <c r="H32" i="8"/>
  <c r="I32" i="8"/>
  <c r="J32" i="8"/>
  <c r="K32" i="8"/>
  <c r="L32" i="8"/>
  <c r="M32" i="8"/>
  <c r="N32" i="8"/>
  <c r="O32" i="8"/>
  <c r="P32" i="8"/>
  <c r="Q32" i="8"/>
  <c r="A32" i="8"/>
  <c r="B31" i="8"/>
  <c r="C31" i="8"/>
  <c r="D31" i="8"/>
  <c r="E31" i="8"/>
  <c r="F31" i="8"/>
  <c r="G31" i="8"/>
  <c r="H31" i="8"/>
  <c r="I31" i="8"/>
  <c r="J31" i="8"/>
  <c r="K31" i="8"/>
  <c r="L31" i="8"/>
  <c r="M31" i="8"/>
  <c r="N31" i="8"/>
  <c r="O31" i="8"/>
  <c r="P31" i="8"/>
  <c r="Q31" i="8"/>
  <c r="A31" i="8"/>
  <c r="B30" i="8"/>
  <c r="C30" i="8"/>
  <c r="D30" i="8"/>
  <c r="E30" i="8"/>
  <c r="F30" i="8"/>
  <c r="G30" i="8"/>
  <c r="H30" i="8"/>
  <c r="I30" i="8"/>
  <c r="J30" i="8"/>
  <c r="K30" i="8"/>
  <c r="L30" i="8"/>
  <c r="M30" i="8"/>
  <c r="N30" i="8"/>
  <c r="O30" i="8"/>
  <c r="P30" i="8"/>
  <c r="Q30" i="8"/>
  <c r="A30" i="8"/>
  <c r="B29" i="8"/>
  <c r="C29" i="8"/>
  <c r="D29" i="8"/>
  <c r="E29" i="8"/>
  <c r="F29" i="8"/>
  <c r="G29" i="8"/>
  <c r="H29" i="8"/>
  <c r="I29" i="8"/>
  <c r="J29" i="8"/>
  <c r="K29" i="8"/>
  <c r="L29" i="8"/>
  <c r="M29" i="8"/>
  <c r="N29" i="8"/>
  <c r="O29" i="8"/>
  <c r="P29" i="8"/>
  <c r="Q29" i="8"/>
  <c r="A29" i="8"/>
  <c r="B28" i="8"/>
  <c r="C28" i="8"/>
  <c r="D28" i="8"/>
  <c r="E28" i="8"/>
  <c r="F28" i="8"/>
  <c r="G28" i="8"/>
  <c r="H28" i="8"/>
  <c r="I28" i="8"/>
  <c r="J28" i="8"/>
  <c r="K28" i="8"/>
  <c r="L28" i="8"/>
  <c r="M28" i="8"/>
  <c r="N28" i="8"/>
  <c r="O28" i="8"/>
  <c r="P28" i="8"/>
  <c r="Q28" i="8"/>
  <c r="A28" i="8"/>
  <c r="B27" i="8"/>
  <c r="C27" i="8"/>
  <c r="D27" i="8"/>
  <c r="E27" i="8"/>
  <c r="F27" i="8"/>
  <c r="G27" i="8"/>
  <c r="H27" i="8"/>
  <c r="I27" i="8"/>
  <c r="J27" i="8"/>
  <c r="K27" i="8"/>
  <c r="L27" i="8"/>
  <c r="M27" i="8"/>
  <c r="N27" i="8"/>
  <c r="O27" i="8"/>
  <c r="P27" i="8"/>
  <c r="Q27" i="8"/>
  <c r="A27" i="8"/>
  <c r="B26" i="8"/>
  <c r="C26" i="8"/>
  <c r="D26" i="8"/>
  <c r="E26" i="8"/>
  <c r="F26" i="8"/>
  <c r="G26" i="8"/>
  <c r="H26" i="8"/>
  <c r="I26" i="8"/>
  <c r="J26" i="8"/>
  <c r="K26" i="8"/>
  <c r="L26" i="8"/>
  <c r="M26" i="8"/>
  <c r="N26" i="8"/>
  <c r="O26" i="8"/>
  <c r="P26" i="8"/>
  <c r="Q26" i="8"/>
  <c r="A26" i="8"/>
  <c r="B24" i="8"/>
  <c r="C24" i="8"/>
  <c r="D24" i="8"/>
  <c r="E24" i="8"/>
  <c r="F24" i="8"/>
  <c r="G24" i="8"/>
  <c r="H24" i="8"/>
  <c r="I24" i="8"/>
  <c r="J24" i="8"/>
  <c r="K24" i="8"/>
  <c r="L24" i="8"/>
  <c r="M24" i="8"/>
  <c r="N24" i="8"/>
  <c r="O24" i="8"/>
  <c r="P24" i="8"/>
  <c r="Q24" i="8"/>
  <c r="A24" i="8"/>
  <c r="B23" i="8"/>
  <c r="C23" i="8"/>
  <c r="D23" i="8"/>
  <c r="E23" i="8"/>
  <c r="F23" i="8"/>
  <c r="G23" i="8"/>
  <c r="H23" i="8"/>
  <c r="I23" i="8"/>
  <c r="J23" i="8"/>
  <c r="K23" i="8"/>
  <c r="L23" i="8"/>
  <c r="M23" i="8"/>
  <c r="N23" i="8"/>
  <c r="O23" i="8"/>
  <c r="P23" i="8"/>
  <c r="Q23" i="8"/>
  <c r="A23" i="8"/>
  <c r="B22" i="8"/>
  <c r="C22" i="8"/>
  <c r="D22" i="8"/>
  <c r="E22" i="8"/>
  <c r="F22" i="8"/>
  <c r="G22" i="8"/>
  <c r="H22" i="8"/>
  <c r="I22" i="8"/>
  <c r="J22" i="8"/>
  <c r="K22" i="8"/>
  <c r="L22" i="8"/>
  <c r="M22" i="8"/>
  <c r="N22" i="8"/>
  <c r="O22" i="8"/>
  <c r="P22" i="8"/>
  <c r="Q22" i="8"/>
  <c r="A22" i="8"/>
  <c r="B18" i="8"/>
  <c r="C18" i="8"/>
  <c r="D18" i="8"/>
  <c r="E18" i="8"/>
  <c r="F18" i="8"/>
  <c r="G18" i="8"/>
  <c r="H18" i="8"/>
  <c r="I18" i="8"/>
  <c r="J18" i="8"/>
  <c r="K18" i="8"/>
  <c r="L18" i="8"/>
  <c r="M18" i="8"/>
  <c r="N18" i="8"/>
  <c r="O18" i="8"/>
  <c r="P18" i="8"/>
  <c r="Q18" i="8"/>
  <c r="A18" i="8"/>
  <c r="B17" i="8"/>
  <c r="C17" i="8"/>
  <c r="D17" i="8"/>
  <c r="E17" i="8"/>
  <c r="F17" i="8"/>
  <c r="G17" i="8"/>
  <c r="H17" i="8"/>
  <c r="I17" i="8"/>
  <c r="J17" i="8"/>
  <c r="K17" i="8"/>
  <c r="L17" i="8"/>
  <c r="M17" i="8"/>
  <c r="N17" i="8"/>
  <c r="O17" i="8"/>
  <c r="P17" i="8"/>
  <c r="Q17" i="8"/>
  <c r="A17" i="8"/>
  <c r="B16" i="8"/>
  <c r="C16" i="8"/>
  <c r="D16" i="8"/>
  <c r="E16" i="8"/>
  <c r="F16" i="8"/>
  <c r="G16" i="8"/>
  <c r="H16" i="8"/>
  <c r="I16" i="8"/>
  <c r="J16" i="8"/>
  <c r="K16" i="8"/>
  <c r="L16" i="8"/>
  <c r="M16" i="8"/>
  <c r="N16" i="8"/>
  <c r="O16" i="8"/>
  <c r="P16" i="8"/>
  <c r="Q16" i="8"/>
  <c r="A16" i="8"/>
  <c r="B15" i="8"/>
  <c r="C15" i="8"/>
  <c r="D15" i="8"/>
  <c r="E15" i="8"/>
  <c r="F15" i="8"/>
  <c r="G15" i="8"/>
  <c r="H15" i="8"/>
  <c r="I15" i="8"/>
  <c r="J15" i="8"/>
  <c r="K15" i="8"/>
  <c r="L15" i="8"/>
  <c r="M15" i="8"/>
  <c r="N15" i="8"/>
  <c r="O15" i="8"/>
  <c r="P15" i="8"/>
  <c r="Q15" i="8"/>
  <c r="A15" i="8"/>
  <c r="B14" i="8"/>
  <c r="C14" i="8"/>
  <c r="D14" i="8"/>
  <c r="E14" i="8"/>
  <c r="F14" i="8"/>
  <c r="G14" i="8"/>
  <c r="H14" i="8"/>
  <c r="I14" i="8"/>
  <c r="J14" i="8"/>
  <c r="K14" i="8"/>
  <c r="L14" i="8"/>
  <c r="M14" i="8"/>
  <c r="N14" i="8"/>
  <c r="O14" i="8"/>
  <c r="P14" i="8"/>
  <c r="Q14" i="8"/>
  <c r="A14" i="8"/>
  <c r="B13" i="8"/>
  <c r="C13" i="8"/>
  <c r="D13" i="8"/>
  <c r="E13" i="8"/>
  <c r="F13" i="8"/>
  <c r="G13" i="8"/>
  <c r="H13" i="8"/>
  <c r="I13" i="8"/>
  <c r="J13" i="8"/>
  <c r="K13" i="8"/>
  <c r="L13" i="8"/>
  <c r="M13" i="8"/>
  <c r="N13" i="8"/>
  <c r="O13" i="8"/>
  <c r="P13" i="8"/>
  <c r="Q13" i="8"/>
  <c r="B11" i="8"/>
  <c r="C11" i="8"/>
  <c r="D11" i="8"/>
  <c r="E11" i="8"/>
  <c r="F11" i="8"/>
  <c r="G11" i="8"/>
  <c r="H11" i="8"/>
  <c r="I11" i="8"/>
  <c r="J11" i="8"/>
  <c r="K11" i="8"/>
  <c r="L11" i="8"/>
  <c r="M11" i="8"/>
  <c r="N11" i="8"/>
  <c r="O11" i="8"/>
  <c r="P11" i="8"/>
  <c r="Q11" i="8"/>
  <c r="A11" i="8"/>
  <c r="B10" i="8"/>
  <c r="C10" i="8"/>
  <c r="D10" i="8"/>
  <c r="E10" i="8"/>
  <c r="F10" i="8"/>
  <c r="G10" i="8"/>
  <c r="H10" i="8"/>
  <c r="I10" i="8"/>
  <c r="J10" i="8"/>
  <c r="K10" i="8"/>
  <c r="L10" i="8"/>
  <c r="M10" i="8"/>
  <c r="N10" i="8"/>
  <c r="O10" i="8"/>
  <c r="P10" i="8"/>
  <c r="Q10" i="8"/>
  <c r="A10" i="8"/>
  <c r="B9" i="8"/>
  <c r="C9" i="8"/>
  <c r="D9" i="8"/>
  <c r="E9" i="8"/>
  <c r="F9" i="8"/>
  <c r="G9" i="8"/>
  <c r="H9" i="8"/>
  <c r="I9" i="8"/>
  <c r="J9" i="8"/>
  <c r="K9" i="8"/>
  <c r="L9" i="8"/>
  <c r="M9" i="8"/>
  <c r="N9" i="8"/>
  <c r="O9" i="8"/>
  <c r="P9" i="8"/>
  <c r="Q9" i="8"/>
  <c r="A9" i="8"/>
  <c r="B4" i="8"/>
  <c r="C4" i="8"/>
  <c r="D4" i="8"/>
  <c r="E4" i="8"/>
  <c r="F4" i="8"/>
  <c r="G4" i="8"/>
  <c r="H4" i="8"/>
  <c r="I4" i="8"/>
  <c r="J4" i="8"/>
  <c r="K4" i="8"/>
  <c r="L4" i="8"/>
  <c r="M4" i="8"/>
  <c r="N4" i="8"/>
  <c r="O4" i="8"/>
  <c r="P4" i="8"/>
  <c r="Q4" i="8"/>
  <c r="A4" i="8"/>
  <c r="B38" i="7"/>
  <c r="C38" i="7"/>
  <c r="D38" i="7"/>
  <c r="E38" i="7"/>
  <c r="F38" i="7"/>
  <c r="G38" i="7"/>
  <c r="H38" i="7"/>
  <c r="I38" i="7"/>
  <c r="J38" i="7"/>
  <c r="K38" i="7"/>
  <c r="L38" i="7"/>
  <c r="M38" i="7"/>
  <c r="N38" i="7"/>
  <c r="O38" i="7"/>
  <c r="P38" i="7"/>
  <c r="A38" i="7"/>
  <c r="B36" i="7"/>
  <c r="C36" i="7"/>
  <c r="D36" i="7"/>
  <c r="E36" i="7"/>
  <c r="F36" i="7"/>
  <c r="G36" i="7"/>
  <c r="H36" i="7"/>
  <c r="I36" i="7"/>
  <c r="J36" i="7"/>
  <c r="K36" i="7"/>
  <c r="L36" i="7"/>
  <c r="M36" i="7"/>
  <c r="N36" i="7"/>
  <c r="O36" i="7"/>
  <c r="P36" i="7"/>
  <c r="Q36" i="7"/>
  <c r="A36" i="7"/>
  <c r="B34" i="7"/>
  <c r="C34" i="7"/>
  <c r="D34" i="7"/>
  <c r="E34" i="7"/>
  <c r="F34" i="7"/>
  <c r="G34" i="7"/>
  <c r="H34" i="7"/>
  <c r="I34" i="7"/>
  <c r="J34" i="7"/>
  <c r="K34" i="7"/>
  <c r="L34" i="7"/>
  <c r="M34" i="7"/>
  <c r="N34" i="7"/>
  <c r="O34" i="7"/>
  <c r="P34" i="7"/>
  <c r="Q34" i="7"/>
  <c r="A34" i="7"/>
  <c r="B32" i="7"/>
  <c r="C32" i="7"/>
  <c r="D32" i="7"/>
  <c r="E32" i="7"/>
  <c r="F32" i="7"/>
  <c r="G32" i="7"/>
  <c r="H32" i="7"/>
  <c r="I32" i="7"/>
  <c r="J32" i="7"/>
  <c r="K32" i="7"/>
  <c r="L32" i="7"/>
  <c r="M32" i="7"/>
  <c r="N32" i="7"/>
  <c r="O32" i="7"/>
  <c r="P32" i="7"/>
  <c r="Q32" i="7"/>
  <c r="A32" i="7"/>
  <c r="B31" i="7"/>
  <c r="C31" i="7"/>
  <c r="D31" i="7"/>
  <c r="E31" i="7"/>
  <c r="F31" i="7"/>
  <c r="G31" i="7"/>
  <c r="H31" i="7"/>
  <c r="I31" i="7"/>
  <c r="J31" i="7"/>
  <c r="K31" i="7"/>
  <c r="L31" i="7"/>
  <c r="M31" i="7"/>
  <c r="N31" i="7"/>
  <c r="O31" i="7"/>
  <c r="P31" i="7"/>
  <c r="Q31" i="7"/>
  <c r="A31" i="7"/>
  <c r="B30" i="7"/>
  <c r="C30" i="7"/>
  <c r="D30" i="7"/>
  <c r="E30" i="7"/>
  <c r="F30" i="7"/>
  <c r="G30" i="7"/>
  <c r="H30" i="7"/>
  <c r="I30" i="7"/>
  <c r="J30" i="7"/>
  <c r="K30" i="7"/>
  <c r="L30" i="7"/>
  <c r="M30" i="7"/>
  <c r="N30" i="7"/>
  <c r="O30" i="7"/>
  <c r="P30" i="7"/>
  <c r="A30" i="7"/>
  <c r="B29" i="7"/>
  <c r="C29" i="7"/>
  <c r="D29" i="7"/>
  <c r="E29" i="7"/>
  <c r="F29" i="7"/>
  <c r="G29" i="7"/>
  <c r="H29" i="7"/>
  <c r="I29" i="7"/>
  <c r="J29" i="7"/>
  <c r="K29" i="7"/>
  <c r="L29" i="7"/>
  <c r="M29" i="7"/>
  <c r="N29" i="7"/>
  <c r="O29" i="7"/>
  <c r="P29" i="7"/>
  <c r="Q29" i="7"/>
  <c r="A29" i="7"/>
  <c r="B28" i="7"/>
  <c r="C28" i="7"/>
  <c r="D28" i="7"/>
  <c r="E28" i="7"/>
  <c r="F28" i="7"/>
  <c r="G28" i="7"/>
  <c r="H28" i="7"/>
  <c r="I28" i="7"/>
  <c r="J28" i="7"/>
  <c r="K28" i="7"/>
  <c r="L28" i="7"/>
  <c r="M28" i="7"/>
  <c r="N28" i="7"/>
  <c r="O28" i="7"/>
  <c r="P28" i="7"/>
  <c r="Q28" i="7"/>
  <c r="A28" i="7"/>
  <c r="B27" i="7"/>
  <c r="C27" i="7"/>
  <c r="D27" i="7"/>
  <c r="E27" i="7"/>
  <c r="F27" i="7"/>
  <c r="G27" i="7"/>
  <c r="H27" i="7"/>
  <c r="I27" i="7"/>
  <c r="J27" i="7"/>
  <c r="K27" i="7"/>
  <c r="L27" i="7"/>
  <c r="M27" i="7"/>
  <c r="N27" i="7"/>
  <c r="O27" i="7"/>
  <c r="P27" i="7"/>
  <c r="Q27" i="7"/>
  <c r="A27" i="7"/>
  <c r="A26" i="7"/>
  <c r="B24" i="7"/>
  <c r="C24" i="7"/>
  <c r="D24" i="7"/>
  <c r="E24" i="7"/>
  <c r="F24" i="7"/>
  <c r="G24" i="7"/>
  <c r="H24" i="7"/>
  <c r="I24" i="7"/>
  <c r="J24" i="7"/>
  <c r="K24" i="7"/>
  <c r="L24" i="7"/>
  <c r="M24" i="7"/>
  <c r="N24" i="7"/>
  <c r="O24" i="7"/>
  <c r="P24" i="7"/>
  <c r="Q24" i="7"/>
  <c r="A24" i="7"/>
  <c r="B23" i="7"/>
  <c r="C23" i="7"/>
  <c r="D23" i="7"/>
  <c r="E23" i="7"/>
  <c r="F23" i="7"/>
  <c r="G23" i="7"/>
  <c r="H23" i="7"/>
  <c r="I23" i="7"/>
  <c r="J23" i="7"/>
  <c r="K23" i="7"/>
  <c r="L23" i="7"/>
  <c r="M23" i="7"/>
  <c r="N23" i="7"/>
  <c r="O23" i="7"/>
  <c r="P23" i="7"/>
  <c r="Q23" i="7"/>
  <c r="A23" i="7"/>
  <c r="B22" i="7"/>
  <c r="C22" i="7"/>
  <c r="D22" i="7"/>
  <c r="E22" i="7"/>
  <c r="F22" i="7"/>
  <c r="G22" i="7"/>
  <c r="H22" i="7"/>
  <c r="I22" i="7"/>
  <c r="J22" i="7"/>
  <c r="K22" i="7"/>
  <c r="L22" i="7"/>
  <c r="M22" i="7"/>
  <c r="N22" i="7"/>
  <c r="O22" i="7"/>
  <c r="P22" i="7"/>
  <c r="Q22" i="7"/>
  <c r="A22" i="7"/>
  <c r="B20" i="7"/>
  <c r="C20" i="7"/>
  <c r="D20" i="7"/>
  <c r="E20" i="7"/>
  <c r="F20" i="7"/>
  <c r="G20" i="7"/>
  <c r="H20" i="7"/>
  <c r="I20" i="7"/>
  <c r="J20" i="7"/>
  <c r="K20" i="7"/>
  <c r="L20" i="7"/>
  <c r="M20" i="7"/>
  <c r="N20" i="7"/>
  <c r="O20" i="7"/>
  <c r="P20" i="7"/>
  <c r="Q20" i="7"/>
  <c r="A20" i="7"/>
  <c r="B19" i="7"/>
  <c r="C19" i="7"/>
  <c r="D19" i="7"/>
  <c r="E19" i="7"/>
  <c r="F19" i="7"/>
  <c r="G19" i="7"/>
  <c r="H19" i="7"/>
  <c r="I19" i="7"/>
  <c r="J19" i="7"/>
  <c r="K19" i="7"/>
  <c r="L19" i="7"/>
  <c r="M19" i="7"/>
  <c r="N19" i="7"/>
  <c r="O19" i="7"/>
  <c r="P19" i="7"/>
  <c r="Q19" i="7"/>
  <c r="A19" i="7"/>
  <c r="B18" i="7"/>
  <c r="C18" i="7"/>
  <c r="D18" i="7"/>
  <c r="E18" i="7"/>
  <c r="F18" i="7"/>
  <c r="G18" i="7"/>
  <c r="H18" i="7"/>
  <c r="I18" i="7"/>
  <c r="J18" i="7"/>
  <c r="K18" i="7"/>
  <c r="L18" i="7"/>
  <c r="M18" i="7"/>
  <c r="N18" i="7"/>
  <c r="O18" i="7"/>
  <c r="P18" i="7"/>
  <c r="Q18" i="7"/>
  <c r="A18" i="7"/>
  <c r="B17" i="7"/>
  <c r="C17" i="7"/>
  <c r="D17" i="7"/>
  <c r="E17" i="7"/>
  <c r="F17" i="7"/>
  <c r="G17" i="7"/>
  <c r="H17" i="7"/>
  <c r="I17" i="7"/>
  <c r="J17" i="7"/>
  <c r="K17" i="7"/>
  <c r="L17" i="7"/>
  <c r="M17" i="7"/>
  <c r="N17" i="7"/>
  <c r="O17" i="7"/>
  <c r="P17" i="7"/>
  <c r="Q17" i="7"/>
  <c r="A17" i="7"/>
  <c r="B16" i="7"/>
  <c r="C16" i="7"/>
  <c r="D16" i="7"/>
  <c r="E16" i="7"/>
  <c r="F16" i="7"/>
  <c r="G16" i="7"/>
  <c r="H16" i="7"/>
  <c r="I16" i="7"/>
  <c r="J16" i="7"/>
  <c r="K16" i="7"/>
  <c r="L16" i="7"/>
  <c r="M16" i="7"/>
  <c r="N16" i="7"/>
  <c r="O16" i="7"/>
  <c r="P16" i="7"/>
  <c r="Q16" i="7"/>
  <c r="A16" i="7"/>
  <c r="B15" i="7"/>
  <c r="C15" i="7"/>
  <c r="D15" i="7"/>
  <c r="E15" i="7"/>
  <c r="F15" i="7"/>
  <c r="G15" i="7"/>
  <c r="H15" i="7"/>
  <c r="I15" i="7"/>
  <c r="J15" i="7"/>
  <c r="K15" i="7"/>
  <c r="L15" i="7"/>
  <c r="M15" i="7"/>
  <c r="N15" i="7"/>
  <c r="O15" i="7"/>
  <c r="P15" i="7"/>
  <c r="Q15" i="7"/>
  <c r="A15" i="7"/>
  <c r="B14" i="7"/>
  <c r="C14" i="7"/>
  <c r="D14" i="7"/>
  <c r="E14" i="7"/>
  <c r="F14" i="7"/>
  <c r="G14" i="7"/>
  <c r="H14" i="7"/>
  <c r="I14" i="7"/>
  <c r="J14" i="7"/>
  <c r="K14" i="7"/>
  <c r="L14" i="7"/>
  <c r="M14" i="7"/>
  <c r="N14" i="7"/>
  <c r="O14" i="7"/>
  <c r="P14" i="7"/>
  <c r="Q14" i="7"/>
  <c r="A14" i="7"/>
  <c r="B13" i="7"/>
  <c r="C13" i="7"/>
  <c r="D13" i="7"/>
  <c r="E13" i="7"/>
  <c r="F13" i="7"/>
  <c r="G13" i="7"/>
  <c r="H13" i="7"/>
  <c r="I13" i="7"/>
  <c r="J13" i="7"/>
  <c r="K13" i="7"/>
  <c r="L13" i="7"/>
  <c r="M13" i="7"/>
  <c r="N13" i="7"/>
  <c r="O13" i="7"/>
  <c r="P13" i="7"/>
  <c r="Q13" i="7"/>
  <c r="A13" i="7"/>
  <c r="B11" i="7"/>
  <c r="C11" i="7"/>
  <c r="D11" i="7"/>
  <c r="E11" i="7"/>
  <c r="F11" i="7"/>
  <c r="G11" i="7"/>
  <c r="H11" i="7"/>
  <c r="I11" i="7"/>
  <c r="J11" i="7"/>
  <c r="K11" i="7"/>
  <c r="L11" i="7"/>
  <c r="M11" i="7"/>
  <c r="N11" i="7"/>
  <c r="O11" i="7"/>
  <c r="P11" i="7"/>
  <c r="Q11" i="7"/>
  <c r="A11" i="7"/>
  <c r="B10" i="7"/>
  <c r="C10" i="7"/>
  <c r="D10" i="7"/>
  <c r="E10" i="7"/>
  <c r="F10" i="7"/>
  <c r="G10" i="7"/>
  <c r="H10" i="7"/>
  <c r="I10" i="7"/>
  <c r="J10" i="7"/>
  <c r="K10" i="7"/>
  <c r="L10" i="7"/>
  <c r="M10" i="7"/>
  <c r="N10" i="7"/>
  <c r="O10" i="7"/>
  <c r="P10" i="7"/>
  <c r="Q10" i="7"/>
  <c r="A10" i="7"/>
  <c r="B9" i="7"/>
  <c r="C9" i="7"/>
  <c r="D9" i="7"/>
  <c r="E9" i="7"/>
  <c r="F9" i="7"/>
  <c r="G9" i="7"/>
  <c r="H9" i="7"/>
  <c r="I9" i="7"/>
  <c r="J9" i="7"/>
  <c r="K9" i="7"/>
  <c r="L9" i="7"/>
  <c r="M9" i="7"/>
  <c r="N9" i="7"/>
  <c r="O9" i="7"/>
  <c r="P9" i="7"/>
  <c r="Q9" i="7"/>
  <c r="A9" i="7"/>
  <c r="B4" i="7"/>
  <c r="C4" i="7"/>
  <c r="D4" i="7"/>
  <c r="E4" i="7"/>
  <c r="F4" i="7"/>
  <c r="G4" i="7"/>
  <c r="H4" i="7"/>
  <c r="I4" i="7"/>
  <c r="J4" i="7"/>
  <c r="K4" i="7"/>
  <c r="L4" i="7"/>
  <c r="M4" i="7"/>
  <c r="N4" i="7"/>
  <c r="O4" i="7"/>
  <c r="P4" i="7"/>
  <c r="Q4" i="7"/>
  <c r="A4" i="7"/>
  <c r="B20" i="6"/>
  <c r="C20" i="6"/>
  <c r="D20" i="6"/>
  <c r="E20" i="6"/>
  <c r="F20" i="6"/>
  <c r="G20" i="6"/>
  <c r="H20" i="6"/>
  <c r="I20" i="6"/>
  <c r="J20" i="6"/>
  <c r="K20" i="6"/>
  <c r="L20" i="6"/>
  <c r="M20" i="6"/>
  <c r="N20" i="6"/>
  <c r="O20" i="6"/>
  <c r="P20" i="6"/>
  <c r="Q20" i="6"/>
  <c r="A20" i="6"/>
  <c r="B19" i="6"/>
  <c r="C19" i="6"/>
  <c r="D19" i="6"/>
  <c r="E19" i="6"/>
  <c r="F19" i="6"/>
  <c r="G19" i="6"/>
  <c r="H19" i="6"/>
  <c r="I19" i="6"/>
  <c r="J19" i="6"/>
  <c r="K19" i="6"/>
  <c r="L19" i="6"/>
  <c r="M19" i="6"/>
  <c r="N19" i="6"/>
  <c r="O19" i="6"/>
  <c r="P19" i="6"/>
  <c r="Q19" i="6"/>
  <c r="A19" i="6"/>
  <c r="B18" i="6"/>
  <c r="C18" i="6"/>
  <c r="D18" i="6"/>
  <c r="E18" i="6"/>
  <c r="F18" i="6"/>
  <c r="G18" i="6"/>
  <c r="H18" i="6"/>
  <c r="I18" i="6"/>
  <c r="J18" i="6"/>
  <c r="K18" i="6"/>
  <c r="L18" i="6"/>
  <c r="M18" i="6"/>
  <c r="N18" i="6"/>
  <c r="O18" i="6"/>
  <c r="P18" i="6"/>
  <c r="Q18" i="6"/>
  <c r="A18" i="6"/>
  <c r="B11" i="6"/>
  <c r="C11" i="6"/>
  <c r="D11" i="6"/>
  <c r="E11" i="6"/>
  <c r="F11" i="6"/>
  <c r="G11" i="6"/>
  <c r="H11" i="6"/>
  <c r="I11" i="6"/>
  <c r="J11" i="6"/>
  <c r="K11" i="6"/>
  <c r="L11" i="6"/>
  <c r="M11" i="6"/>
  <c r="N11" i="6"/>
  <c r="O11" i="6"/>
  <c r="P11" i="6"/>
  <c r="Q11" i="6"/>
  <c r="A11" i="6"/>
  <c r="B9" i="6"/>
  <c r="C9" i="6"/>
  <c r="D9" i="6"/>
  <c r="E9" i="6"/>
  <c r="F9" i="6"/>
  <c r="G9" i="6"/>
  <c r="H9" i="6"/>
  <c r="I9" i="6"/>
  <c r="J9" i="6"/>
  <c r="K9" i="6"/>
  <c r="L9" i="6"/>
  <c r="M9" i="6"/>
  <c r="N9" i="6"/>
  <c r="O9" i="6"/>
  <c r="P9" i="6"/>
  <c r="Q9" i="6"/>
  <c r="A9" i="6"/>
  <c r="B7" i="6"/>
  <c r="C7" i="6"/>
  <c r="D7" i="6"/>
  <c r="E7" i="6"/>
  <c r="F7" i="6"/>
  <c r="G7" i="6"/>
  <c r="H7" i="6"/>
  <c r="I7" i="6"/>
  <c r="J7" i="6"/>
  <c r="K7" i="6"/>
  <c r="L7" i="6"/>
  <c r="M7" i="6"/>
  <c r="N7" i="6"/>
  <c r="O7" i="6"/>
  <c r="P7" i="6"/>
  <c r="Q7" i="6"/>
  <c r="A7" i="6"/>
  <c r="B5" i="6"/>
  <c r="C5" i="6"/>
  <c r="D5" i="6"/>
  <c r="E5" i="6"/>
  <c r="F5" i="6"/>
  <c r="G5" i="6"/>
  <c r="H5" i="6"/>
  <c r="I5" i="6"/>
  <c r="J5" i="6"/>
  <c r="K5" i="6"/>
  <c r="L5" i="6"/>
  <c r="M5" i="6"/>
  <c r="N5" i="6"/>
  <c r="O5" i="6"/>
  <c r="P5" i="6"/>
  <c r="Q5" i="6"/>
  <c r="A5" i="6"/>
  <c r="B4" i="6"/>
  <c r="C4" i="6"/>
  <c r="D4" i="6"/>
  <c r="E4" i="6"/>
  <c r="F4" i="6"/>
  <c r="G4" i="6"/>
  <c r="H4" i="6"/>
  <c r="I4" i="6"/>
  <c r="J4" i="6"/>
  <c r="K4" i="6"/>
  <c r="L4" i="6"/>
  <c r="M4" i="6"/>
  <c r="N4" i="6"/>
  <c r="O4" i="6"/>
  <c r="P4" i="6"/>
  <c r="Q4" i="6"/>
  <c r="A4" i="6"/>
  <c r="B10" i="4"/>
  <c r="A10" i="4"/>
  <c r="B8" i="4"/>
  <c r="C8" i="4"/>
  <c r="D8" i="4"/>
  <c r="E8" i="4"/>
  <c r="F8" i="4"/>
  <c r="G8" i="4"/>
  <c r="H8" i="4"/>
  <c r="I8" i="4"/>
  <c r="J8" i="4"/>
  <c r="K8" i="4"/>
  <c r="L8" i="4"/>
  <c r="M8" i="4"/>
  <c r="N8" i="4"/>
  <c r="O8" i="4"/>
  <c r="P8" i="4"/>
  <c r="Q8" i="4"/>
  <c r="A8" i="4"/>
  <c r="B7" i="4"/>
  <c r="C7" i="4"/>
  <c r="D7" i="4"/>
  <c r="E7" i="4"/>
  <c r="F7" i="4"/>
  <c r="G7" i="4"/>
  <c r="H7" i="4"/>
  <c r="I7" i="4"/>
  <c r="J7" i="4"/>
  <c r="K7" i="4"/>
  <c r="L7" i="4"/>
  <c r="M7" i="4"/>
  <c r="N7" i="4"/>
  <c r="O7" i="4"/>
  <c r="P7" i="4"/>
  <c r="Q7" i="4"/>
  <c r="A7" i="4"/>
  <c r="B4" i="4"/>
  <c r="C4" i="4"/>
  <c r="D4" i="4"/>
  <c r="E4" i="4"/>
  <c r="F4" i="4"/>
  <c r="G4" i="4"/>
  <c r="H4" i="4"/>
  <c r="I4" i="4"/>
  <c r="J4" i="4"/>
  <c r="K4" i="4"/>
  <c r="L4" i="4"/>
  <c r="M4" i="4"/>
  <c r="N4" i="4"/>
  <c r="O4" i="4"/>
  <c r="P4" i="4"/>
  <c r="Q4" i="4"/>
  <c r="A4" i="4"/>
  <c r="B10" i="3"/>
  <c r="C10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B11" i="3"/>
  <c r="C11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B13" i="3"/>
  <c r="C13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B14" i="3"/>
  <c r="C14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B15" i="3"/>
  <c r="C15" i="3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A15" i="3"/>
  <c r="A14" i="3"/>
  <c r="A13" i="3"/>
  <c r="A11" i="3"/>
  <c r="A10" i="3"/>
  <c r="B8" i="3"/>
  <c r="C8" i="3"/>
  <c r="D8" i="3"/>
  <c r="E8" i="3"/>
  <c r="F8" i="3"/>
  <c r="G8" i="3"/>
  <c r="H8" i="3"/>
  <c r="I8" i="3"/>
  <c r="J8" i="3"/>
  <c r="K8" i="3"/>
  <c r="L8" i="3"/>
  <c r="M8" i="3"/>
  <c r="N8" i="3"/>
  <c r="O8" i="3"/>
  <c r="P8" i="3"/>
  <c r="Q8" i="3"/>
  <c r="A8" i="3"/>
  <c r="B7" i="3"/>
  <c r="C7" i="3"/>
  <c r="D7" i="3"/>
  <c r="E7" i="3"/>
  <c r="F7" i="3"/>
  <c r="G7" i="3"/>
  <c r="H7" i="3"/>
  <c r="I7" i="3"/>
  <c r="J7" i="3"/>
  <c r="K7" i="3"/>
  <c r="L7" i="3"/>
  <c r="M7" i="3"/>
  <c r="N7" i="3"/>
  <c r="O7" i="3"/>
  <c r="P7" i="3"/>
  <c r="Q7" i="3"/>
  <c r="A7" i="3"/>
  <c r="E5" i="3"/>
  <c r="F5" i="3"/>
  <c r="G5" i="3"/>
  <c r="H5" i="3"/>
  <c r="I5" i="3"/>
  <c r="J5" i="3"/>
  <c r="K5" i="3"/>
  <c r="L5" i="3"/>
  <c r="M5" i="3"/>
  <c r="N5" i="3"/>
  <c r="O5" i="3"/>
  <c r="P5" i="3"/>
  <c r="Q5" i="3"/>
  <c r="B5" i="3"/>
  <c r="C5" i="3"/>
  <c r="D5" i="3"/>
  <c r="A5" i="3"/>
  <c r="B4" i="3"/>
  <c r="C4" i="3"/>
  <c r="D4" i="3"/>
  <c r="E4" i="3"/>
  <c r="F4" i="3"/>
  <c r="G4" i="3"/>
  <c r="H4" i="3"/>
  <c r="I4" i="3"/>
  <c r="J4" i="3"/>
  <c r="K4" i="3"/>
  <c r="L4" i="3"/>
  <c r="M4" i="3"/>
  <c r="N4" i="3"/>
  <c r="O4" i="3"/>
  <c r="P4" i="3"/>
  <c r="Q4" i="3"/>
  <c r="K10" i="2"/>
  <c r="J7" i="2" s="1"/>
  <c r="B15" i="2"/>
  <c r="D15" i="2"/>
  <c r="G15" i="2"/>
  <c r="H15" i="2"/>
  <c r="I15" i="2"/>
  <c r="J15" i="2"/>
  <c r="K15" i="2"/>
  <c r="L15" i="2"/>
  <c r="M15" i="2"/>
  <c r="N15" i="2"/>
  <c r="O15" i="2"/>
  <c r="P15" i="2"/>
  <c r="Q15" i="2"/>
  <c r="A15" i="2"/>
  <c r="B14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A14" i="2"/>
  <c r="B13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A13" i="2"/>
  <c r="B11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A11" i="2"/>
  <c r="B10" i="2"/>
  <c r="C10" i="2"/>
  <c r="D10" i="2"/>
  <c r="E10" i="2"/>
  <c r="F10" i="2"/>
  <c r="G10" i="2"/>
  <c r="H10" i="2"/>
  <c r="I10" i="2"/>
  <c r="J10" i="2"/>
  <c r="L10" i="2"/>
  <c r="M10" i="2"/>
  <c r="N10" i="2"/>
  <c r="O10" i="2"/>
  <c r="P10" i="2"/>
  <c r="Q10" i="2"/>
  <c r="A10" i="2"/>
  <c r="B8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A8" i="2"/>
  <c r="F7" i="2"/>
  <c r="G7" i="2"/>
  <c r="H7" i="2"/>
  <c r="I7" i="2"/>
  <c r="K7" i="2"/>
  <c r="M7" i="2"/>
  <c r="N7" i="2"/>
  <c r="O7" i="2"/>
  <c r="P7" i="2"/>
  <c r="Q7" i="2"/>
  <c r="B7" i="2"/>
  <c r="C7" i="2"/>
  <c r="D7" i="2"/>
  <c r="E7" i="2"/>
  <c r="A7" i="2"/>
  <c r="F5" i="2"/>
  <c r="G5" i="2"/>
  <c r="H5" i="2"/>
  <c r="I5" i="2"/>
  <c r="J5" i="2"/>
  <c r="K5" i="2"/>
  <c r="L5" i="2"/>
  <c r="M5" i="2"/>
  <c r="N5" i="2"/>
  <c r="O5" i="2"/>
  <c r="P5" i="2"/>
  <c r="Q5" i="2"/>
  <c r="B5" i="2"/>
  <c r="C5" i="2"/>
  <c r="D5" i="2"/>
  <c r="E5" i="2"/>
  <c r="A5" i="2"/>
  <c r="C4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B4" i="2"/>
  <c r="A4" i="2"/>
</calcChain>
</file>

<file path=xl/sharedStrings.xml><?xml version="1.0" encoding="utf-8"?>
<sst xmlns="http://schemas.openxmlformats.org/spreadsheetml/2006/main" count="1586" uniqueCount="473">
  <si>
    <t>IM</t>
  </si>
  <si>
    <t>Line section</t>
  </si>
  <si>
    <t>Usage</t>
  </si>
  <si>
    <t>Traction power</t>
  </si>
  <si>
    <t>Train length</t>
  </si>
  <si>
    <t>Line category</t>
  </si>
  <si>
    <t>Number of tracks</t>
  </si>
  <si>
    <t>Gradient</t>
  </si>
  <si>
    <t>Gauge</t>
  </si>
  <si>
    <t>Intermodal freight code</t>
  </si>
  <si>
    <t>Signalling</t>
  </si>
  <si>
    <t>Speed</t>
  </si>
  <si>
    <t>Length of re-routing option</t>
  </si>
  <si>
    <t>Weight</t>
  </si>
  <si>
    <t>Miscalleanous</t>
  </si>
  <si>
    <t>Capacity Indication</t>
  </si>
  <si>
    <t>Pass</t>
  </si>
  <si>
    <t>Frei</t>
  </si>
  <si>
    <t>in m</t>
  </si>
  <si>
    <t>in km/h</t>
  </si>
  <si>
    <t>in km</t>
  </si>
  <si>
    <t>BLS</t>
  </si>
  <si>
    <t>Lötschberg/Simplon: Thun - Kandersteg - Brig (Mountain route)</t>
  </si>
  <si>
    <t>x</t>
  </si>
  <si>
    <t>AC 15 kV
16,7 Hz</t>
  </si>
  <si>
    <t>D4</t>
  </si>
  <si>
    <t>27‰</t>
  </si>
  <si>
    <t>EBV 03 includes UIC G1</t>
  </si>
  <si>
    <t>P/C 80/405</t>
  </si>
  <si>
    <t>L1LS - 3.4.0</t>
  </si>
  <si>
    <t>700t (EN) / max 1400t (ZH)</t>
  </si>
  <si>
    <t>Double Track. Partially only one track for P/C 80/405</t>
  </si>
  <si>
    <t>Limited</t>
  </si>
  <si>
    <t>Lötschberg/Simplon: Thun-Spiez-Reichenbach-(LBT)-Brig (Base tunnel)</t>
  </si>
  <si>
    <t>15‰</t>
  </si>
  <si>
    <t>L1LS - 3.4.0
(only Base tunnel L2 2.3.0d)</t>
  </si>
  <si>
    <t>1300t (EN) / max 2150t (ZH)</t>
  </si>
  <si>
    <t>CFL</t>
  </si>
  <si>
    <t>Rodange - Esch-sur-Alsette - Bettembourg</t>
  </si>
  <si>
    <t>25 kV</t>
  </si>
  <si>
    <t>22,5 t</t>
  </si>
  <si>
    <t>15-20‰</t>
  </si>
  <si>
    <t>GB - C50</t>
  </si>
  <si>
    <t>Upon request</t>
  </si>
  <si>
    <t>L1FS 
Memor 2+</t>
  </si>
  <si>
    <t>DB Netz</t>
  </si>
  <si>
    <t>(Mannheim -) Kornwestheim- Singen</t>
  </si>
  <si>
    <t>AC 15 kV 16,7Hz</t>
  </si>
  <si>
    <t>&lt; 20‰</t>
  </si>
  <si>
    <t>P/C 65/395</t>
  </si>
  <si>
    <t>PZB</t>
  </si>
  <si>
    <t>1245-1640</t>
  </si>
  <si>
    <t>Change of direction in Singen; partly single track</t>
  </si>
  <si>
    <t>(Karlsruhe Gbf -) Mannheim - Wörth</t>
  </si>
  <si>
    <t>N/A</t>
  </si>
  <si>
    <t>GA</t>
  </si>
  <si>
    <t>P/C 80/410</t>
  </si>
  <si>
    <t>3030-3945 (V-Tfz DB 232/233)</t>
  </si>
  <si>
    <t>Karlsruhe &lt;-&gt; France, change of direction in Wörth</t>
  </si>
  <si>
    <t>(Mannheim - Mühlacker - Ludwigsburg - Kornwestheim - Ulm - Augsburg Hbf - ) München - Rosenheim - Kufstein</t>
  </si>
  <si>
    <t>930-1385</t>
  </si>
  <si>
    <t>Basel Bad. Bf – Schaffhausen (border)</t>
  </si>
  <si>
    <t>Up to 160</t>
  </si>
  <si>
    <t>AC 15 kV
 16,7 Hz</t>
  </si>
  <si>
    <t xml:space="preserve">400m with E-Traktion, 650m with V-Traktion (or "local border agreement") </t>
  </si>
  <si>
    <t>P/C 80 / 410</t>
  </si>
  <si>
    <t>1: 2905; 2: 835</t>
  </si>
  <si>
    <t>Freiburg - Basel (border)</t>
  </si>
  <si>
    <t>690 or value from local border agreement</t>
  </si>
  <si>
    <t>5-10‰</t>
  </si>
  <si>
    <t>P/C 70/400</t>
  </si>
  <si>
    <t>PZB
LZB</t>
  </si>
  <si>
    <t>2645-2805</t>
  </si>
  <si>
    <t>Karlsruhe - Offenburg</t>
  </si>
  <si>
    <t xml:space="preserve">2 to 4 </t>
  </si>
  <si>
    <t xml:space="preserve">GC </t>
  </si>
  <si>
    <t>PZB
LZB (4000 PZB only)</t>
  </si>
  <si>
    <t>Up to 250</t>
  </si>
  <si>
    <t>5-10‰ 
(lines 4280 and 4000 run parallel)</t>
  </si>
  <si>
    <t>Karlsruhe Gbf - Wörth</t>
  </si>
  <si>
    <t>3030-3045 (V-Tfz DB – 232/233)</t>
  </si>
  <si>
    <t>Kehl - Appenweier (Offenburg)</t>
  </si>
  <si>
    <t>Left side Rhine river (Mainz – Cologne)</t>
  </si>
  <si>
    <t>AC 15 KV
16,7 Hz</t>
  </si>
  <si>
    <t>N-S:2515t, S-N:2805t 
(DB-185)</t>
  </si>
  <si>
    <t xml:space="preserve">Mannheim - Kaiserslautern - Saarbrücken - Forbach border </t>
  </si>
  <si>
    <t>1890-1935</t>
  </si>
  <si>
    <t>Mannheim – Saarbrücken – Trier – Koblenz - Cologne</t>
  </si>
  <si>
    <t>N-S:1600t
S-N:1890t
(DB 185)</t>
  </si>
  <si>
    <t>Aachen border - Cologne</t>
  </si>
  <si>
    <t>&lt; 40‰</t>
  </si>
  <si>
    <t>1210-2905</t>
  </si>
  <si>
    <t>Müllheim - Neuenburg (Rhine bridge)</t>
  </si>
  <si>
    <t xml:space="preserve">446m by traincrossing, 740m by free passage </t>
  </si>
  <si>
    <t>Up to 100</t>
  </si>
  <si>
    <t>3190-3965</t>
  </si>
  <si>
    <t>Only direction north</t>
  </si>
  <si>
    <t>Offenburg - Freiburg</t>
  </si>
  <si>
    <t>2 </t>
  </si>
  <si>
    <t xml:space="preserve">Offenburg - Singen </t>
  </si>
  <si>
    <t>P/C 45/375</t>
  </si>
  <si>
    <t>1060-1230</t>
  </si>
  <si>
    <t>Bad Bentheim border - Rheine</t>
  </si>
  <si>
    <t>2350-2590</t>
  </si>
  <si>
    <t>Right side Rhine river (Wiesbaden – Cologne)</t>
  </si>
  <si>
    <t xml:space="preserve">N-S:2790t
S-N:2600t
 (DB-185)
</t>
  </si>
  <si>
    <t>Singen - Schaffhausen</t>
  </si>
  <si>
    <t>AC 15 kV
16,7Hz</t>
  </si>
  <si>
    <t>1: 3130t 2: 2275t</t>
  </si>
  <si>
    <t>Singen – Schaffhausen (border)</t>
  </si>
  <si>
    <t>Kaldenkirchen border - Viersen</t>
  </si>
  <si>
    <t>2340-2855</t>
  </si>
  <si>
    <t>one-Track between Kaldenkirchen-Dülken</t>
  </si>
  <si>
    <t xml:space="preserve">N-S:1620t
S-N:1480t 
</t>
  </si>
  <si>
    <t xml:space="preserve">N-S:1615t
S-N:1560t
</t>
  </si>
  <si>
    <t>Wörth - Lauterbourg (border)</t>
  </si>
  <si>
    <t>Diesel</t>
  </si>
  <si>
    <t>Emmerich border - Oberhausen</t>
  </si>
  <si>
    <t>P/C 80/410 </t>
  </si>
  <si>
    <t>3120-3255</t>
  </si>
  <si>
    <t>Upgrade to 3 tracks</t>
  </si>
  <si>
    <t>Infrabel</t>
  </si>
  <si>
    <t>Antwerp - Kortrijk - Mouscron border (France)</t>
  </si>
  <si>
    <t>3kv</t>
  </si>
  <si>
    <t>GB</t>
  </si>
  <si>
    <t>TBL1</t>
  </si>
  <si>
    <t>1800-2000</t>
  </si>
  <si>
    <t>Antwerp - Montzen border</t>
  </si>
  <si>
    <t>Antwerp - Ronet - Aubange (border LUX)</t>
  </si>
  <si>
    <t>PC 70/400</t>
  </si>
  <si>
    <t>ETCS L1 FS
TBL1</t>
  </si>
  <si>
    <t>N-S: 1200 (Diesel), 1600 (Electric)
S-N: 900 (Diesel), 1400 (Electric)</t>
  </si>
  <si>
    <t>Hergenrath border - Antwerp - Essen border</t>
  </si>
  <si>
    <t>P/C 30/352</t>
  </si>
  <si>
    <t>1200-1800</t>
  </si>
  <si>
    <t>Essen border - Montzen border</t>
  </si>
  <si>
    <t>2100-1800</t>
  </si>
  <si>
    <t>Visé border - Bressoux - Montzen border</t>
  </si>
  <si>
    <t>C60-C390/ P60-P380</t>
  </si>
  <si>
    <t>Antwerp - Essen border</t>
  </si>
  <si>
    <t>2200-2470</t>
  </si>
  <si>
    <t>ProRail</t>
  </si>
  <si>
    <t>Roosendaal border - Venlo border</t>
  </si>
  <si>
    <t>1.5 kV DC</t>
  </si>
  <si>
    <t>±650</t>
  </si>
  <si>
    <t>G2</t>
  </si>
  <si>
    <t>ATB EG</t>
  </si>
  <si>
    <t>2100-2400</t>
  </si>
  <si>
    <t>Good/Excellent</t>
  </si>
  <si>
    <t>Roosendaal border - Eindhoven</t>
  </si>
  <si>
    <t>Eindhoven - Sittard - Haanrade border</t>
  </si>
  <si>
    <t>1,5 kV DC</t>
  </si>
  <si>
    <t>2  /  1</t>
  </si>
  <si>
    <t>13,2‰</t>
  </si>
  <si>
    <t>ATB EG / PZB</t>
  </si>
  <si>
    <t>Extremely limited</t>
  </si>
  <si>
    <t>Eindhoven - Sittard - Eijsden border</t>
  </si>
  <si>
    <t>±630</t>
  </si>
  <si>
    <t>Kijfhoek - Eindhoven</t>
  </si>
  <si>
    <t>2,
4 (Boxtel- Eindhoven) </t>
  </si>
  <si>
    <t>Excellent</t>
  </si>
  <si>
    <t>Kijfhoek - Oldenzaal border</t>
  </si>
  <si>
    <t>Good</t>
  </si>
  <si>
    <t>Kijfhoek - Roosendaal border</t>
  </si>
  <si>
    <t>Kijfhoek - Venlo border</t>
  </si>
  <si>
    <t>Kijfhoek - Zevenaar border</t>
  </si>
  <si>
    <t>25 kV AC</t>
  </si>
  <si>
    <t>E5</t>
  </si>
  <si>
    <t>GC</t>
  </si>
  <si>
    <t>L2 - 2.3.0d</t>
  </si>
  <si>
    <t>ÖBB</t>
  </si>
  <si>
    <t>Kufstein - Wörgl - Hall i. T. - Innsbruck - Brenner</t>
  </si>
  <si>
    <t>22,5t (8,0t/m)</t>
  </si>
  <si>
    <t>GA, G1 und G2</t>
  </si>
  <si>
    <t>PZB, ETCS 2</t>
  </si>
  <si>
    <t>700 t (one loco 1216)</t>
  </si>
  <si>
    <t>RFI</t>
  </si>
  <si>
    <t>Brenner – Verona – Milano SM</t>
  </si>
  <si>
    <t>3 KV</t>
  </si>
  <si>
    <t>D4L</t>
  </si>
  <si>
    <t>upon request</t>
  </si>
  <si>
    <t>PC/80</t>
  </si>
  <si>
    <t>SCMT</t>
  </si>
  <si>
    <t> Extremely limited</t>
  </si>
  <si>
    <t>Chiasso - Milano Certosa - Rho - Novara</t>
  </si>
  <si>
    <t>Domodossola - Arona - Novara</t>
  </si>
  <si>
    <t>P/C45</t>
  </si>
  <si>
    <t>Domodossola - Arona - Sesto Calende  - Gallarate - Milano Rogoredo</t>
  </si>
  <si>
    <t>Domodossola - Borgomanero - Novara - Rho - Milano Rogoredo</t>
  </si>
  <si>
    <t>P/C80</t>
  </si>
  <si>
    <t xml:space="preserve">1600
</t>
  </si>
  <si>
    <t>Luino - Laveno -  Sesto Calende - Vignale - Novara</t>
  </si>
  <si>
    <t>P/C50</t>
  </si>
  <si>
    <t>Luino - Laveno - Vignale single track. Double the other sections</t>
  </si>
  <si>
    <t>Luino- Gallarate - Rho - Milano Rogoredo</t>
  </si>
  <si>
    <t>95 </t>
  </si>
  <si>
    <t>Luino - Gallarate single track. Double the others lines</t>
  </si>
  <si>
    <t>SBB</t>
  </si>
  <si>
    <t>Basel (border) – Basel SBB RB</t>
  </si>
  <si>
    <t>AC 15 kV 
16,7 Hz</t>
  </si>
  <si>
    <t>10‰</t>
  </si>
  <si>
    <t>L1LS – 3.4.0</t>
  </si>
  <si>
    <t>Basel SBB passenger station</t>
  </si>
  <si>
    <t>11‰</t>
  </si>
  <si>
    <t>EBV 3, includes UIC G1</t>
  </si>
  <si>
    <t>L1 LS 3.4.0</t>
  </si>
  <si>
    <t>Basel SBB RB - Gellert (Rhine bridge)</t>
  </si>
  <si>
    <t>Bellinzona - Chiasso</t>
  </si>
  <si>
    <t>15 kV AC</t>
  </si>
  <si>
    <t>620 - 750 in 12/2020</t>
  </si>
  <si>
    <t>26‰</t>
  </si>
  <si>
    <t>EBV 1, includes UIC G1</t>
  </si>
  <si>
    <t>P/C 60/384 - P/C 80/408 in 12/2020</t>
  </si>
  <si>
    <t>L1LS - 3.4.0
L2 - 2.3.0d</t>
  </si>
  <si>
    <t>extra time in Italy</t>
  </si>
  <si>
    <t>Bellinzona - Luino</t>
  </si>
  <si>
    <t>no changing locomotives in Luino, single track in Italy to Milano with extra time in Italy</t>
  </si>
  <si>
    <t>Gotthard Base Tunnel (Altdorf - Bellinzona)</t>
  </si>
  <si>
    <t>16‰</t>
  </si>
  <si>
    <t>100-120</t>
  </si>
  <si>
    <t>Gotthard Mountain route (Altdorf - Bellinzona)</t>
  </si>
  <si>
    <t>P/C 60/384</t>
  </si>
  <si>
    <t>Gotthard: Basel SBB RB - Brugg - Altdorf</t>
  </si>
  <si>
    <t>750m</t>
  </si>
  <si>
    <t>12‰</t>
  </si>
  <si>
    <t>Basel - Olten VL - Thun (-&gt;Lötschberg)</t>
  </si>
  <si>
    <t>20‰</t>
  </si>
  <si>
    <t>22.5 t</t>
  </si>
  <si>
    <t>Gradient via Burgdorf only 12‰</t>
  </si>
  <si>
    <t>Saint Louis border – Basel RB Muttenz</t>
  </si>
  <si>
    <t>25kV / 15 kV AC</t>
  </si>
  <si>
    <t>7‰</t>
  </si>
  <si>
    <t xml:space="preserve">EBV 1 / C25/344,
C45 / 353, B45 / 353, </t>
  </si>
  <si>
    <t>KVB
L1LS - 3.4.0</t>
  </si>
  <si>
    <t>Schaffhausen (border) - Zurich Oerlikon</t>
  </si>
  <si>
    <t>EBV 2, includes UIC G1</t>
  </si>
  <si>
    <t>Some part one track only</t>
  </si>
  <si>
    <t>SBB/RFI</t>
  </si>
  <si>
    <t xml:space="preserve">Domodossola II - Brig </t>
  </si>
  <si>
    <t>25‰</t>
  </si>
  <si>
    <t>700t / max 1450t (ZH)</t>
  </si>
  <si>
    <t>SNCF Réseau</t>
  </si>
  <si>
    <t>Border Belgium – Lille – Longuyon – Thionville - Metz</t>
  </si>
  <si>
    <t>25kV AC</t>
  </si>
  <si>
    <t>2 or more</t>
  </si>
  <si>
    <t>CB1 ( Longuyon – Thionville: 3.3 - C22)</t>
  </si>
  <si>
    <t xml:space="preserve">KVB </t>
  </si>
  <si>
    <t>120-139</t>
  </si>
  <si>
    <t>Forbach (border) - Metz</t>
  </si>
  <si>
    <t>25kv AC</t>
  </si>
  <si>
    <t>&lt; 12,5‰</t>
  </si>
  <si>
    <t>GB1</t>
  </si>
  <si>
    <t>C45</t>
  </si>
  <si>
    <t>KVB</t>
  </si>
  <si>
    <t>Lauterbourg border - Strasbourg</t>
  </si>
  <si>
    <t>No speed control system</t>
  </si>
  <si>
    <t>LUX border - Metz-Sablon - Strasbourg - Mulhouse - Saint Louis border</t>
  </si>
  <si>
    <t>limited - extremely limited</t>
  </si>
  <si>
    <t>Metz - Réding</t>
  </si>
  <si>
    <t>Metz-Sablon - Strasbourg - Mulhouse - Saint Louis border</t>
  </si>
  <si>
    <t>Mulhouse - Saint Louis (border)</t>
  </si>
  <si>
    <t>Neuenburg - Mulhouse</t>
  </si>
  <si>
    <t>Réding - Strasbourg</t>
  </si>
  <si>
    <t>Strasbourg - Mulhouse</t>
  </si>
  <si>
    <t>Strasbourg-Offenburg</t>
  </si>
  <si>
    <t>NL-DE-3: Kijfhoek – Oldenzaal / Bad Bentheim -  Rheine</t>
  </si>
  <si>
    <t>NL-DE-2: Kijfhoek - Venlo / Kaldenkirchen - Viersen</t>
  </si>
  <si>
    <t>NL-BE-DE-1: Kijfhoek - Roosendaal / Essen - Aachen West – Cologne</t>
  </si>
  <si>
    <t>NL-BE-DE-1: Kijfhoek - Roosendaal / Essen - Aachen West - Cologne</t>
  </si>
  <si>
    <t>Section: Kijfhoek - Roosendaal - Essen - Antwerp</t>
  </si>
  <si>
    <t>BE-DE-1: Antwerp - Aachen West – Cologne</t>
  </si>
  <si>
    <r>
      <t>NL-BE-DE-2:</t>
    </r>
    <r>
      <rPr>
        <sz val="10"/>
        <color rgb="FF000000"/>
        <rFont val="DB Office"/>
        <family val="2"/>
      </rPr>
      <t xml:space="preserve"> </t>
    </r>
    <r>
      <rPr>
        <sz val="12"/>
        <color rgb="FFBF8F00"/>
        <rFont val="Calibri"/>
        <family val="2"/>
      </rPr>
      <t>Kijfhoek – Roermond – Maastricht / Visé – Bressoux – Montzen - Cologne</t>
    </r>
  </si>
  <si>
    <t>BE-LU-FR-1: Antwerp– Luxembourg – FR</t>
  </si>
  <si>
    <t>BE-FR-1: Antwerp – Kortrijk – FR</t>
  </si>
  <si>
    <r>
      <t>Gradient</t>
    </r>
    <r>
      <rPr>
        <sz val="8"/>
        <color rgb="FF000000"/>
        <rFont val="DB Office"/>
        <family val="2"/>
      </rPr>
      <t> </t>
    </r>
  </si>
  <si>
    <t>Section: left/right Rhine</t>
  </si>
  <si>
    <t>DE-3.3: Mannheim – Saarbrücken – Trier – Koblenz - Cologne</t>
  </si>
  <si>
    <t>NL-BE-LU-FR-CH-1: Rotterdam/Antwerp - Belgium - Luxembourg - France - Basel</t>
  </si>
  <si>
    <t>Section: Karlsruhe - Offenburg</t>
  </si>
  <si>
    <r>
      <t>NL-BE-LU-FR-CH-1:</t>
    </r>
    <r>
      <rPr>
        <sz val="11"/>
        <color rgb="FF000000"/>
        <rFont val="Calibri"/>
        <family val="2"/>
      </rPr>
      <t xml:space="preserve"> </t>
    </r>
    <r>
      <rPr>
        <sz val="12"/>
        <color rgb="FFBF8F00"/>
        <rFont val="Calibri"/>
        <family val="2"/>
      </rPr>
      <t>Rotterdam/Antwerp - Belgium - Luxemburg - France - Basel</t>
    </r>
  </si>
  <si>
    <r>
      <t>DE-FR-CH-1 (b1) / DE-FR -1 (b2):</t>
    </r>
    <r>
      <rPr>
        <sz val="11"/>
        <color rgb="FF000000"/>
        <rFont val="Calibri"/>
        <family val="2"/>
      </rPr>
      <t xml:space="preserve"> </t>
    </r>
    <r>
      <rPr>
        <sz val="12"/>
        <color rgb="FFBF8F00"/>
        <rFont val="Calibri"/>
        <family val="2"/>
      </rPr>
      <t>Karlsruhe - Wörth - Strasbourg – Basel (b1) / Offenburg (b2)</t>
    </r>
  </si>
  <si>
    <r>
      <t>DE-CH-2:</t>
    </r>
    <r>
      <rPr>
        <sz val="11"/>
        <color rgb="FFBF8F00"/>
        <rFont val="Calibri"/>
        <family val="2"/>
      </rPr>
      <t xml:space="preserve"> Mannheim</t>
    </r>
    <r>
      <rPr>
        <sz val="12"/>
        <color rgb="FFBF8F00"/>
        <rFont val="Calibri"/>
        <family val="2"/>
      </rPr>
      <t xml:space="preserve"> - Stuttgart - Singen - Zurich</t>
    </r>
  </si>
  <si>
    <t>DE-AT-IT-2: Mannheim - Stuttgart - Munich - Verona (Brenner/Salzburg) – Milan SM</t>
  </si>
  <si>
    <t>Section: Offenburg - Freiburg</t>
  </si>
  <si>
    <t>NL-BE-LU-FR-CH-1: Rotterdam/Antwerp - Belgium - Luxemburg - France - Basel</t>
  </si>
  <si>
    <t>DE-CH-2: Mannheim - Stuttgart - Singen - Zurich</t>
  </si>
  <si>
    <t>DE-AT-IT-2: Mannheim - Stuttgart - Munich - Verona (Brenner/Salzburg) – Milan Sm</t>
  </si>
  <si>
    <t>DE-CH-3: Offenburg - Singen - Zurich</t>
  </si>
  <si>
    <t>Section: Freiburg - Basel (Muttenz)</t>
  </si>
  <si>
    <t>DE-FR-CH-3: Müllheim - Mulhouse -Basel</t>
  </si>
  <si>
    <t>Section: Basel SBB RB – Gellert (Rhine bridge)</t>
  </si>
  <si>
    <t>CH-1: Via Basel SBB passenger station (change direction)</t>
  </si>
  <si>
    <t>Train Length</t>
  </si>
  <si>
    <r>
      <t xml:space="preserve">Section: Lötschberg-Simplon </t>
    </r>
    <r>
      <rPr>
        <i/>
        <sz val="12"/>
        <color rgb="FFFF0000"/>
        <rFont val="Calibri"/>
        <family val="2"/>
      </rPr>
      <t>and</t>
    </r>
    <r>
      <rPr>
        <sz val="12"/>
        <color rgb="FFFF0000"/>
        <rFont val="Calibri"/>
        <family val="2"/>
      </rPr>
      <t xml:space="preserve"> Gotthard</t>
    </r>
    <r>
      <rPr>
        <sz val="8"/>
        <color rgb="FF000000"/>
        <rFont val="DB Office"/>
        <family val="2"/>
      </rPr>
      <t> </t>
    </r>
  </si>
  <si>
    <t>Section: Domodossola - Novara</t>
  </si>
  <si>
    <t>CH-IT-1: Basel – Gotthard – Bellinzona – Novara</t>
  </si>
  <si>
    <t>IT-4: Domodossola – Arona – Novara</t>
  </si>
  <si>
    <t>Section: Bellinzona - Milano</t>
  </si>
  <si>
    <t>CH-IT-2: Basel – Domodossola – Milano</t>
  </si>
  <si>
    <t>CH-IT-3: Bellinzona – Gallarate - Milano</t>
  </si>
  <si>
    <t>TEN-T status</t>
  </si>
  <si>
    <t>core network</t>
  </si>
  <si>
    <t>5400 (double traction)</t>
  </si>
  <si>
    <t>±650/740</t>
  </si>
  <si>
    <t>C25/344</t>
  </si>
  <si>
    <t>P/C 70 P/C 390</t>
  </si>
  <si>
    <t>15 kV 16,7 Hz</t>
  </si>
  <si>
    <t>C45 (Longuyon – Thionville: 3.3 - C22)</t>
  </si>
  <si>
    <t>From Montzen border to Y. Glons Vmax is 90km  / Between Antwerpen Luchtbal and Lier = comprehensive network</t>
  </si>
  <si>
    <t>Between Antwerpen Luchtbal and Lier = comprehensive network</t>
  </si>
  <si>
    <t>Between Hergenrath border and Montzen = Off TEN-T</t>
  </si>
  <si>
    <t>From Montzen border to Y. Glons Vmax is 90km / Between Antwerpen Luchtbal and Lier = comprehensive network</t>
  </si>
  <si>
    <t xml:space="preserve"> Y. Berneau to Montzen Border Vmax is 90km / Visé Border to Visé = Off Ten-T</t>
  </si>
  <si>
    <t>comprehensive network</t>
  </si>
  <si>
    <t>EBV 4</t>
  </si>
  <si>
    <t>off TEN-T</t>
  </si>
  <si>
    <t xml:space="preserve">core network </t>
  </si>
  <si>
    <t>575 (450 Chiasso -Bivio Rosales via Albate Camerlata)</t>
  </si>
  <si>
    <t>P/C60; (PC/22  Chiasso -Bivio Rosales via Albate Camerlata)</t>
  </si>
  <si>
    <t>510/540</t>
  </si>
  <si>
    <t>2 ( 1:Arona- Vignale and Bivio Toce-Bivio Valee via Domo 2)</t>
  </si>
  <si>
    <t>600 (there are some exception in Rho and Milan area: 550-450m)</t>
  </si>
  <si>
    <t>Domodossola - Borgonamero - Vignale single track . Double the others lines</t>
  </si>
  <si>
    <t>121-160 km/h</t>
  </si>
  <si>
    <t>61-100 km/h</t>
  </si>
  <si>
    <t> 121-160 km/h</t>
  </si>
  <si>
    <t>161-220km/h</t>
  </si>
  <si>
    <t>101-120km/h</t>
  </si>
  <si>
    <t>600 ;(625 Verona-Milano)</t>
  </si>
  <si>
    <t>Kijfhoek - lage Zwaluwe = Core network
Lage Zwaluwe - Eindhoven = Comprehensive network</t>
  </si>
  <si>
    <t>Kijfhoek - Amersfoort = mainly Comprehensive network**
Amersfoort - Oldenzaal Border =  Core network
(** small part Breukelen - Amsterdam Bijlmer = Core network)</t>
  </si>
  <si>
    <t>Core network</t>
  </si>
  <si>
    <t>Kijfhoek - lage Zwaluwe = Core network
Lage Zwaluwe - Venlo = Comprehensive network</t>
  </si>
  <si>
    <t>not TEN-T</t>
  </si>
  <si>
    <t>P/C 45 P/C375</t>
  </si>
  <si>
    <t>100-160</t>
  </si>
  <si>
    <t>N-S: 1410t
S-N: 1400t</t>
  </si>
  <si>
    <t>P/C 80 P/C 410</t>
  </si>
  <si>
    <t>N-S: 1600t 
S-N: 1910t</t>
  </si>
  <si>
    <t>CH-3: Thun - Kandersteg - Brig (Lötschberg Mountain route)</t>
  </si>
  <si>
    <t>DE-AT-IT-3: Wiesbaden - Frankfurt - Aschaffenburg – Würzburg – Munich – Verona (Brenner / Salzburg) – Milan Smistamento</t>
  </si>
  <si>
    <t>Aschaffenburg - Gemünden - Würzburg - Ansbach - Donauwörth - Augsburg - München - Kufstein</t>
  </si>
  <si>
    <t>EBV 1</t>
  </si>
  <si>
    <t>Modane/Bardonecchia - Torino S. Paolo</t>
  </si>
  <si>
    <t>3 kv DC</t>
  </si>
  <si>
    <t>P/C 45/364</t>
  </si>
  <si>
    <t>SCMIT</t>
  </si>
  <si>
    <t>Torino S. Paolo - Ponte Tanaro Alessandria</t>
  </si>
  <si>
    <t>A</t>
  </si>
  <si>
    <t>P/C 32/351</t>
  </si>
  <si>
    <t>125 / 140 km/h</t>
  </si>
  <si>
    <t>Torino S. Paolo - Novara</t>
  </si>
  <si>
    <t>&gt; 100 km/h</t>
  </si>
  <si>
    <t>LUX border - Metz-Sablon</t>
  </si>
  <si>
    <t>ETCS L1, KVB</t>
  </si>
  <si>
    <t>Metz Sablon - Frouard</t>
  </si>
  <si>
    <t>Réding - Frouard</t>
  </si>
  <si>
    <t>Frouard - Toul</t>
  </si>
  <si>
    <t>Toul - Is-sur-Tille</t>
  </si>
  <si>
    <t>Is-sur-Tille - Modane/Bardonecchia</t>
  </si>
  <si>
    <t>1,5 kv DC</t>
  </si>
  <si>
    <t xml:space="preserve">DE-FR-IT-1: Offenburg – Strasbourg – Réding – Toul – Dijon - Ambérieu – Modane – Torino – Novara / Alessandria </t>
  </si>
  <si>
    <t>limited</t>
  </si>
  <si>
    <t xml:space="preserve">BE-FR-IT-1: Antwerp – Mouscron – Lille – Thionville – Metz – Toul – Dijon - Ambérieu – Modane – Torino – Novara / Alessandria </t>
  </si>
  <si>
    <t>Section ID</t>
  </si>
  <si>
    <t>Route</t>
  </si>
  <si>
    <t>NL-DE-1</t>
  </si>
  <si>
    <t>Kijfhoek – Zevenaar / Emmerich – Oberhausen</t>
  </si>
  <si>
    <t>NL-DE-2</t>
  </si>
  <si>
    <t>Kijfhoek – Venlo / Kaldenkirchen – Viersen</t>
  </si>
  <si>
    <t>NL-DE-3</t>
  </si>
  <si>
    <t>Kijfhoek – Oldenzaal / Bad Bentheim – Rheine</t>
  </si>
  <si>
    <t>NL-BE-DE-1</t>
  </si>
  <si>
    <t>Kijfhoek – Roosendaal / Essen – Aachen West – Cologne</t>
  </si>
  <si>
    <t>NL-BE-DE-2</t>
  </si>
  <si>
    <t>Kijfhoek – Sittard – Maastricht / Visé – Bressoux – Aachen West</t>
  </si>
  <si>
    <t>NL-BE-LU-FR-1</t>
  </si>
  <si>
    <t>Kijfhoek – Roosendaal/Essen – Antwerp – Luxemburg – FR</t>
  </si>
  <si>
    <t>NL-BE-FR-1</t>
  </si>
  <si>
    <t>Kijfhoek – Roosendaal / Essen – Antwerp – Kortrijk – FR</t>
  </si>
  <si>
    <t>NL-BE-DE-3</t>
  </si>
  <si>
    <t>Cologne – Aachen Rothe Erde – Aachen Süd – Hergenrath – Montzen – Roosendaal – Kijfhoek</t>
  </si>
  <si>
    <t>BE-DE-1</t>
  </si>
  <si>
    <t>Zeebrugge / Antwerp – Aachen West – Cologne</t>
  </si>
  <si>
    <t>BE-NL-DE-1</t>
  </si>
  <si>
    <t>Antwerp –Roosendaal / Essen – Kijfhoek – Emmerich – Oberhausen</t>
  </si>
  <si>
    <t>BE-NL-DE-2</t>
  </si>
  <si>
    <t>Antwerp – Roosendaal / Essen – Venlo / Kaldenkirchen – Viersen</t>
  </si>
  <si>
    <t>BE-DE-3</t>
  </si>
  <si>
    <t>Antwerp – Montzen – Hergenrath – Aachen Süd – Aachen Rothe Erde – Cologne</t>
  </si>
  <si>
    <t>BE-NL-DE-3</t>
  </si>
  <si>
    <t>Antwerp – Roosendaal / Essen – Maastrich / Visé – Bressoux – Aachen West</t>
  </si>
  <si>
    <t>BE-FR-1</t>
  </si>
  <si>
    <t>Antwerp – Kortrijk – FR</t>
  </si>
  <si>
    <t>BE-LU-FR-1</t>
  </si>
  <si>
    <t>Antwerp – Luxemburg – FR</t>
  </si>
  <si>
    <t>DE-BE-1</t>
  </si>
  <si>
    <t>Cologne – Aachen Rothe Erde - Aachen Süd – Hergenrath - Montzen – Antwerp (if incident between Montzen and Aachen West)</t>
  </si>
  <si>
    <t xml:space="preserve">DE-3.1 </t>
  </si>
  <si>
    <t>DE-3.2</t>
  </si>
  <si>
    <t>DE-3.3</t>
  </si>
  <si>
    <t>Mannheim – Saarbrücken – Trier – Koblenz – Cologne</t>
  </si>
  <si>
    <t>DE-3.4</t>
  </si>
  <si>
    <t>NL-BE-LU-FR-CH-1</t>
  </si>
  <si>
    <t>Rotterdam / Antwerp – Belgium – Luxembourg – France – Basel</t>
  </si>
  <si>
    <t>DE-FR-CH-1 (b1)</t>
  </si>
  <si>
    <t>DE-FR -1 (b2)</t>
  </si>
  <si>
    <t>Karlsruhe – Wörth – Strasbourg – Basel (b1) / Offenburg (b2)</t>
  </si>
  <si>
    <t>DE-CH-2</t>
  </si>
  <si>
    <t>Mannheim – Stuttgart – Singen – Zurich</t>
  </si>
  <si>
    <t>DE-FR-CH-2 (d1)</t>
  </si>
  <si>
    <t>DE-FR-2 (d2)</t>
  </si>
  <si>
    <t>Mannheim – Metz – Strasbourg – Basel (d1) / Offenburg (d2)</t>
  </si>
  <si>
    <t>DE-AT-IT-2</t>
  </si>
  <si>
    <t>Mannheim – Stuttgart – Munich – Verona (Brenner / Salzburg) – Milan Smistamento</t>
  </si>
  <si>
    <t>DE-AT-IT-3</t>
  </si>
  <si>
    <t>Wiesbaden – Frankfurt - Aschaffenburg – Würzburg – Munich – Verona (Brenner / Salzburg) – Milan Smistamento</t>
  </si>
  <si>
    <t>DE-CH-3</t>
  </si>
  <si>
    <t>Offenburg – Singen – Zurich</t>
  </si>
  <si>
    <t>DE-FR-CH-3</t>
  </si>
  <si>
    <t>Müllheim – Mulhouse – Basel</t>
  </si>
  <si>
    <t>CH-1</t>
  </si>
  <si>
    <r>
      <t>Via Basel SBB passenger station (change of direction)</t>
    </r>
    <r>
      <rPr>
        <vertAlign val="superscript"/>
        <sz val="10"/>
        <color rgb="FF000000"/>
        <rFont val="DB Office"/>
        <family val="2"/>
      </rPr>
      <t>1</t>
    </r>
  </si>
  <si>
    <t>CH-IT-1</t>
  </si>
  <si>
    <t>Basel – Gotthard – Bellinzona – Novara</t>
  </si>
  <si>
    <t>CH-3</t>
  </si>
  <si>
    <t>Thun - Kandersteg - Brig (Lötschberg Mountain route)</t>
  </si>
  <si>
    <t>IT-4</t>
  </si>
  <si>
    <t>Domodossola – Arona – Novara</t>
  </si>
  <si>
    <t>CH-IT-2</t>
  </si>
  <si>
    <t>Basel – Domodossola – Milan</t>
  </si>
  <si>
    <t>CH-IT-3</t>
  </si>
  <si>
    <t>Bellinzona – Gallarate – Milan</t>
  </si>
  <si>
    <t xml:space="preserve">BE-FR-LU-IT-1: Antwerp – Ronet – Rodange – Bettembourg - Metz – Toul – Dijon - Ambérieu – Modane – Torino – Novara / Alessandria </t>
  </si>
  <si>
    <t>DE-FR-IT-1</t>
  </si>
  <si>
    <t>Offenburg – Strasbourg – Réding – Toul – Dijon - Ambérieu – Modane – Torino – Novara / Alessandria</t>
  </si>
  <si>
    <t>Antwerp – Mouscron – Lille – Thionville – Metz – Toul – Dijon - Ambérieu – Modane – Torino – Novara / Alessandria</t>
  </si>
  <si>
    <t>BE-FR-LU-IT-1</t>
  </si>
  <si>
    <t>Antwerp – Ronet – Rodange – Bettembourg - Metz – Toul – Dijon - Ambérieu – Modane – Torino – Novara / Alessandria</t>
  </si>
  <si>
    <t>BE-NL-DE-1: Antwerp –Roosendaal / Essen – Kijfhoek – Emmerich – Oberhausen</t>
  </si>
  <si>
    <t>BE-NL-DE-2: Antwerp – Roosendaal /Essen – Venlo / Kaldenkirchen – Viersen</t>
  </si>
  <si>
    <t>BE-NL-DE-3: Antwerp – Roosendaal / Essen – Maastricht / Visé – Bressoux – Aachen West</t>
  </si>
  <si>
    <t>BE-FR-IT-1</t>
  </si>
  <si>
    <t>0‰-30‰</t>
  </si>
  <si>
    <t>20‰-25‰ for , Brennero - Bivio/P.C. S. Massimo 
5‰-10‰ for Verona</t>
  </si>
  <si>
    <t>0-15‰ / 0-30‰</t>
  </si>
  <si>
    <t>0-5‰ / 10-15‰</t>
  </si>
  <si>
    <t>10-15‰ / 0-5‰</t>
  </si>
  <si>
    <t>DE-FR-CH-1 (b1) / DE-FR -1 (b2): Karlsruhe - Wörth - Strasbourg – Basel (b1) / Offenburg (b2)</t>
  </si>
  <si>
    <t>DE-FR-CH-2 (d1) / DE-FR-2 (d2): Mannheim – Metz – Strasbourg – Basel (d1) / Offenburg (d2)</t>
  </si>
  <si>
    <t>Section: Kijfhoek – Zevenaar / Emmerich – Oberhausen</t>
  </si>
  <si>
    <t>Section: Kijfhoek – Venlo / Kaldenkirchen – Viersen</t>
  </si>
  <si>
    <t>Section: Antwerp – Aachen (– Cologne)</t>
  </si>
  <si>
    <t>NL-DE-1: Kijfhoek – Zevenaar / Emmerich - Oberhausen</t>
  </si>
  <si>
    <t>NL-DE-3: Kijfhoek – Oldenzaal / Bad Bentheim - Rheine</t>
  </si>
  <si>
    <t>DE-BE-1: Cologne - Aachen Rothe Erde - Aachen Süd – Hergenrath - Montzen – Antwerp</t>
  </si>
  <si>
    <t>5-10%</t>
  </si>
  <si>
    <t>5-10% / upon request</t>
  </si>
  <si>
    <t>Capacity limited due to various infrastructure works in France</t>
  </si>
  <si>
    <r>
      <t>Diesel</t>
    </r>
    <r>
      <rPr>
        <sz val="8"/>
        <rFont val="DB Office"/>
        <family val="2"/>
      </rPr>
      <t> </t>
    </r>
  </si>
  <si>
    <r>
      <t>Cologne – Aachen Hbf – Aachen Süd (- Hergenrath)</t>
    </r>
    <r>
      <rPr>
        <sz val="8"/>
        <rFont val="DB Office"/>
        <family val="2"/>
      </rPr>
      <t> </t>
    </r>
  </si>
  <si>
    <r>
      <t>740</t>
    </r>
    <r>
      <rPr>
        <sz val="8"/>
        <rFont val="DB Office"/>
        <family val="2"/>
      </rPr>
      <t> </t>
    </r>
  </si>
  <si>
    <t>P/C 60/384 - P/C 99/429 in 12/2020</t>
  </si>
  <si>
    <t>additional locomotive necessary. Currently no rail freight transit via Gotthard mountain line.</t>
  </si>
  <si>
    <t>Frankfurt – Gießen – Siegen – Cologne</t>
  </si>
  <si>
    <t>Frankfurt – Gießen – Kassel – Dortmund – Cologne</t>
  </si>
  <si>
    <t>Frankfurt – Gießen – Siegen – Hagen - Oberhausen</t>
  </si>
  <si>
    <t>Frankfurt – Gießen – Kassel – Dortmund - Cologne</t>
  </si>
  <si>
    <t>Frankfurt – Gießen – Siegen - Cologne</t>
  </si>
  <si>
    <t>Frankfurt - Gießen - Siegen - Hagen - Oberhausen</t>
  </si>
  <si>
    <t>DE-3.1: Frankfurt – Gießen – Siegen - Cologne</t>
  </si>
  <si>
    <t>DE-3.2: Frankfurt – Gießen – Kassel – Dortmund - Cologne</t>
  </si>
  <si>
    <t>DE-3.4: Frankfurt – Gießen – Siegen - Hagen - Oberhausen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</si>
</sst>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b/>
      <sz val="8"/>
      <name val="Calibri"/>
      <family val="2"/>
    </font>
    <font>
      <b/>
      <sz val="8"/>
      <color rgb="FF000000"/>
      <name val="Calibri"/>
      <family val="2"/>
    </font>
    <font>
      <sz val="8"/>
      <color rgb="FF000000"/>
      <name val="DB Office"/>
      <family val="2"/>
    </font>
    <font>
      <sz val="8"/>
      <color rgb="FF000000"/>
      <name val="Calibri"/>
      <family val="2"/>
    </font>
    <font>
      <sz val="8"/>
      <name val="Calibri"/>
      <family val="2"/>
    </font>
    <font>
      <sz val="11"/>
      <color rgb="FF000000"/>
      <name val="Calibri"/>
      <family val="2"/>
    </font>
    <font>
      <sz val="12"/>
      <color rgb="FFFF0000"/>
      <name val="Calibri"/>
      <family val="2"/>
    </font>
    <font>
      <strike/>
      <sz val="12"/>
      <color rgb="FFFF0000"/>
      <name val="Calibri"/>
      <family val="2"/>
    </font>
    <font>
      <sz val="12"/>
      <color rgb="FFBF8F00"/>
      <name val="Calibri"/>
      <family val="2"/>
    </font>
    <font>
      <sz val="10"/>
      <color rgb="FF000000"/>
      <name val="DB Office"/>
      <family val="2"/>
    </font>
    <font>
      <sz val="11"/>
      <color rgb="FF000000"/>
      <name val="DB Office"/>
      <family val="2"/>
    </font>
    <font>
      <i/>
      <sz val="11"/>
      <color rgb="FF000000"/>
      <name val="DB Office"/>
      <family val="2"/>
    </font>
    <font>
      <i/>
      <sz val="12"/>
      <color rgb="FFFF0000"/>
      <name val="Calibri"/>
      <family val="2"/>
    </font>
    <font>
      <sz val="11"/>
      <color rgb="FFBF8F00"/>
      <name val="Calibri"/>
      <family val="2"/>
    </font>
    <font>
      <sz val="11"/>
      <name val="Calibri"/>
      <family val="2"/>
      <scheme val="minor"/>
    </font>
    <font>
      <b/>
      <sz val="10"/>
      <color rgb="FF000000"/>
      <name val="DB Office"/>
      <family val="2"/>
    </font>
    <font>
      <u/>
      <sz val="10"/>
      <color rgb="FF000000"/>
      <name val="DB Office"/>
      <family val="2"/>
    </font>
    <font>
      <vertAlign val="superscript"/>
      <sz val="10"/>
      <color rgb="FF000000"/>
      <name val="DB Office"/>
      <family val="2"/>
    </font>
    <font>
      <sz val="10"/>
      <name val="DB Office"/>
      <family val="2"/>
    </font>
    <font>
      <sz val="8"/>
      <name val="DB Office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6A6A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0" xfId="0" applyAlignment="1">
      <alignment vertical="top" wrapText="1"/>
    </xf>
    <xf numFmtId="0" fontId="5" fillId="3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5" fillId="3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4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3" fillId="0" borderId="0" xfId="0" applyFont="1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10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3" fillId="0" borderId="0" xfId="0" applyFont="1" applyAlignment="1">
      <alignment vertical="top"/>
    </xf>
    <xf numFmtId="0" fontId="15" fillId="0" borderId="0" xfId="0" applyFont="1" applyAlignment="1">
      <alignment wrapText="1"/>
    </xf>
    <xf numFmtId="0" fontId="1" fillId="2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left" vertical="top" wrapText="1"/>
    </xf>
    <xf numFmtId="0" fontId="1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16" fillId="5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horizontal="justify" vertical="center" wrapText="1"/>
    </xf>
    <xf numFmtId="0" fontId="10" fillId="0" borderId="1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/>
    </xf>
    <xf numFmtId="0" fontId="0" fillId="2" borderId="1" xfId="0" applyFill="1" applyBorder="1" applyAlignment="1">
      <alignment vertical="top" wrapText="1"/>
    </xf>
    <xf numFmtId="0" fontId="0" fillId="2" borderId="1" xfId="0" applyFill="1" applyBorder="1" applyAlignment="1">
      <alignment horizontal="center" vertical="top" wrapText="1"/>
    </xf>
    <xf numFmtId="0" fontId="0" fillId="2" borderId="1" xfId="0" applyFill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0" fillId="2" borderId="1" xfId="0" applyFill="1" applyBorder="1" applyAlignment="1">
      <alignment vertical="top"/>
    </xf>
    <xf numFmtId="0" fontId="1" fillId="2" borderId="1" xfId="0" applyFont="1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/>
    </xf>
    <xf numFmtId="0" fontId="5" fillId="3" borderId="1" xfId="0" applyFont="1" applyFill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1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15" fillId="0" borderId="0" xfId="0" applyFont="1" applyFill="1" applyAlignment="1">
      <alignment wrapText="1"/>
    </xf>
    <xf numFmtId="0" fontId="15" fillId="2" borderId="0" xfId="0" applyFont="1" applyFill="1" applyAlignment="1">
      <alignment horizontal="center" vertical="center" wrapText="1"/>
    </xf>
    <xf numFmtId="0" fontId="15" fillId="2" borderId="0" xfId="0" applyFont="1" applyFill="1" applyAlignment="1">
      <alignment horizontal="center" vertical="top" wrapText="1"/>
    </xf>
    <xf numFmtId="0" fontId="15" fillId="3" borderId="1" xfId="0" applyFont="1" applyFill="1" applyBorder="1" applyAlignment="1">
      <alignment horizontal="center" vertical="top" wrapText="1"/>
    </xf>
    <xf numFmtId="0" fontId="15" fillId="3" borderId="1" xfId="0" applyFont="1" applyFill="1" applyBorder="1" applyAlignment="1">
      <alignment horizontal="left" vertical="top" wrapText="1"/>
    </xf>
    <xf numFmtId="16" fontId="5" fillId="3" borderId="1" xfId="0" applyNumberFormat="1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left" vertical="top"/>
    </xf>
    <xf numFmtId="0" fontId="15" fillId="0" borderId="0" xfId="0" applyFont="1" applyBorder="1" applyAlignment="1">
      <alignment wrapText="1"/>
    </xf>
    <xf numFmtId="0" fontId="15" fillId="0" borderId="1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wrapText="1"/>
    </xf>
    <xf numFmtId="0" fontId="15" fillId="0" borderId="1" xfId="0" applyFont="1" applyFill="1" applyBorder="1" applyAlignment="1">
      <alignment horizontal="left" vertical="top" wrapText="1"/>
    </xf>
    <xf numFmtId="0" fontId="21" fillId="4" borderId="1" xfId="0" applyFont="1" applyFill="1" applyBorder="1" applyAlignment="1">
      <alignment horizontal="center" vertical="top" wrapText="1"/>
    </xf>
    <xf numFmtId="0" fontId="15" fillId="4" borderId="1" xfId="0" applyFont="1" applyFill="1" applyBorder="1" applyAlignment="1">
      <alignment horizontal="left" vertical="top" wrapText="1"/>
    </xf>
    <xf numFmtId="0" fontId="15" fillId="4" borderId="0" xfId="0" applyFont="1" applyFill="1" applyAlignment="1">
      <alignment wrapText="1"/>
    </xf>
    <xf numFmtId="0" fontId="15" fillId="0" borderId="0" xfId="0" applyFont="1" applyFill="1" applyAlignment="1">
      <alignment vertical="top" wrapText="1"/>
    </xf>
    <xf numFmtId="0" fontId="15" fillId="0" borderId="0" xfId="0" applyFont="1" applyAlignment="1">
      <alignment vertical="top" wrapText="1"/>
    </xf>
    <xf numFmtId="0" fontId="15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vertical="top"/>
    </xf>
    <xf numFmtId="0" fontId="8" fillId="3" borderId="1" xfId="0" applyFont="1" applyFill="1" applyBorder="1" applyAlignment="1">
      <alignment horizontal="center" vertical="top"/>
    </xf>
    <xf numFmtId="0" fontId="9" fillId="3" borderId="1" xfId="0" applyFont="1" applyFill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</cellXfs>
  <cellStyles count="1">
    <cellStyle name="Standard" xfId="0" builtinId="0"/>
  </cellStyles>
  <dxfs count="3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BF8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B9EEBD-4AF6-4458-A6AC-5F642882E625}">
  <dimension ref="A1:B41"/>
  <sheetViews>
    <sheetView tabSelected="1" workbookViewId="0">
      <selection activeCell="D12" sqref="D12"/>
    </sheetView>
  </sheetViews>
  <sheetFormatPr baseColWidth="10" defaultRowHeight="14.5" x14ac:dyDescent="0.35"/>
  <cols>
    <col min="1" max="1" width="13.7265625" bestFit="1" customWidth="1"/>
    <col min="2" max="2" width="68.81640625" customWidth="1"/>
  </cols>
  <sheetData>
    <row r="1" spans="1:2" x14ac:dyDescent="0.35">
      <c r="A1" s="35" t="s">
        <v>364</v>
      </c>
      <c r="B1" s="35" t="s">
        <v>365</v>
      </c>
    </row>
    <row r="2" spans="1:2" x14ac:dyDescent="0.35">
      <c r="A2" s="36" t="s">
        <v>382</v>
      </c>
      <c r="B2" s="36" t="s">
        <v>383</v>
      </c>
    </row>
    <row r="3" spans="1:2" x14ac:dyDescent="0.35">
      <c r="A3" s="36" t="s">
        <v>388</v>
      </c>
      <c r="B3" s="36" t="s">
        <v>389</v>
      </c>
    </row>
    <row r="4" spans="1:2" x14ac:dyDescent="0.35">
      <c r="A4" s="36" t="s">
        <v>392</v>
      </c>
      <c r="B4" s="36" t="s">
        <v>393</v>
      </c>
    </row>
    <row r="5" spans="1:2" ht="25" x14ac:dyDescent="0.35">
      <c r="A5" s="39" t="s">
        <v>442</v>
      </c>
      <c r="B5" s="39" t="s">
        <v>436</v>
      </c>
    </row>
    <row r="6" spans="1:2" ht="25" x14ac:dyDescent="0.35">
      <c r="A6" s="39" t="s">
        <v>437</v>
      </c>
      <c r="B6" s="39" t="s">
        <v>438</v>
      </c>
    </row>
    <row r="7" spans="1:2" x14ac:dyDescent="0.35">
      <c r="A7" s="36" t="s">
        <v>394</v>
      </c>
      <c r="B7" s="36" t="s">
        <v>395</v>
      </c>
    </row>
    <row r="8" spans="1:2" x14ac:dyDescent="0.35">
      <c r="A8" s="36" t="s">
        <v>384</v>
      </c>
      <c r="B8" s="36" t="s">
        <v>385</v>
      </c>
    </row>
    <row r="9" spans="1:2" x14ac:dyDescent="0.35">
      <c r="A9" s="36" t="s">
        <v>386</v>
      </c>
      <c r="B9" s="36" t="s">
        <v>387</v>
      </c>
    </row>
    <row r="10" spans="1:2" x14ac:dyDescent="0.35">
      <c r="A10" s="36" t="s">
        <v>390</v>
      </c>
      <c r="B10" s="36" t="s">
        <v>391</v>
      </c>
    </row>
    <row r="11" spans="1:2" x14ac:dyDescent="0.35">
      <c r="A11" s="37" t="s">
        <v>421</v>
      </c>
      <c r="B11" s="37" t="s">
        <v>422</v>
      </c>
    </row>
    <row r="12" spans="1:2" x14ac:dyDescent="0.35">
      <c r="A12" s="37" t="s">
        <v>425</v>
      </c>
      <c r="B12" s="37" t="s">
        <v>426</v>
      </c>
    </row>
    <row r="13" spans="1:2" x14ac:dyDescent="0.35">
      <c r="A13" s="37" t="s">
        <v>423</v>
      </c>
      <c r="B13" s="37" t="s">
        <v>424</v>
      </c>
    </row>
    <row r="14" spans="1:2" x14ac:dyDescent="0.35">
      <c r="A14" s="37" t="s">
        <v>429</v>
      </c>
      <c r="B14" s="37" t="s">
        <v>430</v>
      </c>
    </row>
    <row r="15" spans="1:2" x14ac:dyDescent="0.35">
      <c r="A15" s="37" t="s">
        <v>431</v>
      </c>
      <c r="B15" s="37" t="s">
        <v>432</v>
      </c>
    </row>
    <row r="16" spans="1:2" x14ac:dyDescent="0.35">
      <c r="A16" s="36" t="s">
        <v>398</v>
      </c>
      <c r="B16" s="36" t="s">
        <v>464</v>
      </c>
    </row>
    <row r="17" spans="1:2" x14ac:dyDescent="0.35">
      <c r="A17" s="36" t="s">
        <v>399</v>
      </c>
      <c r="B17" s="36" t="s">
        <v>465</v>
      </c>
    </row>
    <row r="18" spans="1:2" x14ac:dyDescent="0.35">
      <c r="A18" s="36" t="s">
        <v>400</v>
      </c>
      <c r="B18" s="36" t="s">
        <v>401</v>
      </c>
    </row>
    <row r="19" spans="1:2" x14ac:dyDescent="0.35">
      <c r="A19" s="36" t="s">
        <v>402</v>
      </c>
      <c r="B19" s="36" t="s">
        <v>466</v>
      </c>
    </row>
    <row r="20" spans="1:2" ht="25" x14ac:dyDescent="0.35">
      <c r="A20" s="37" t="s">
        <v>413</v>
      </c>
      <c r="B20" s="37" t="s">
        <v>414</v>
      </c>
    </row>
    <row r="21" spans="1:2" ht="25" x14ac:dyDescent="0.35">
      <c r="A21" s="37" t="s">
        <v>415</v>
      </c>
      <c r="B21" s="38" t="s">
        <v>416</v>
      </c>
    </row>
    <row r="22" spans="1:2" ht="25" x14ac:dyDescent="0.35">
      <c r="A22" s="39" t="s">
        <v>396</v>
      </c>
      <c r="B22" s="39" t="s">
        <v>397</v>
      </c>
    </row>
    <row r="23" spans="1:2" x14ac:dyDescent="0.35">
      <c r="A23" s="37" t="s">
        <v>408</v>
      </c>
      <c r="B23" s="37" t="s">
        <v>409</v>
      </c>
    </row>
    <row r="24" spans="1:2" x14ac:dyDescent="0.35">
      <c r="A24" s="37" t="s">
        <v>417</v>
      </c>
      <c r="B24" s="37" t="s">
        <v>418</v>
      </c>
    </row>
    <row r="25" spans="1:2" x14ac:dyDescent="0.35">
      <c r="A25" s="37" t="s">
        <v>406</v>
      </c>
      <c r="B25" s="37" t="s">
        <v>407</v>
      </c>
    </row>
    <row r="26" spans="1:2" x14ac:dyDescent="0.35">
      <c r="A26" s="37" t="s">
        <v>411</v>
      </c>
      <c r="B26" s="37" t="s">
        <v>412</v>
      </c>
    </row>
    <row r="27" spans="1:2" ht="25" x14ac:dyDescent="0.35">
      <c r="A27" s="37" t="s">
        <v>405</v>
      </c>
      <c r="B27" s="37" t="s">
        <v>407</v>
      </c>
    </row>
    <row r="28" spans="1:2" ht="25" x14ac:dyDescent="0.35">
      <c r="A28" s="37" t="s">
        <v>410</v>
      </c>
      <c r="B28" s="37" t="s">
        <v>412</v>
      </c>
    </row>
    <row r="29" spans="1:2" x14ac:dyDescent="0.35">
      <c r="A29" s="37" t="s">
        <v>419</v>
      </c>
      <c r="B29" s="37" t="s">
        <v>420</v>
      </c>
    </row>
    <row r="30" spans="1:2" ht="25" x14ac:dyDescent="0.35">
      <c r="A30" s="39" t="s">
        <v>434</v>
      </c>
      <c r="B30" s="39" t="s">
        <v>435</v>
      </c>
    </row>
    <row r="31" spans="1:2" x14ac:dyDescent="0.35">
      <c r="A31" s="37" t="s">
        <v>427</v>
      </c>
      <c r="B31" s="37" t="s">
        <v>428</v>
      </c>
    </row>
    <row r="32" spans="1:2" x14ac:dyDescent="0.35">
      <c r="A32" s="37" t="s">
        <v>372</v>
      </c>
      <c r="B32" s="37" t="s">
        <v>373</v>
      </c>
    </row>
    <row r="33" spans="1:2" x14ac:dyDescent="0.35">
      <c r="A33" s="37" t="s">
        <v>374</v>
      </c>
      <c r="B33" s="37" t="s">
        <v>375</v>
      </c>
    </row>
    <row r="34" spans="1:2" ht="25" x14ac:dyDescent="0.35">
      <c r="A34" s="36" t="s">
        <v>380</v>
      </c>
      <c r="B34" s="36" t="s">
        <v>381</v>
      </c>
    </row>
    <row r="35" spans="1:2" x14ac:dyDescent="0.35">
      <c r="A35" s="36" t="s">
        <v>378</v>
      </c>
      <c r="B35" s="36" t="s">
        <v>379</v>
      </c>
    </row>
    <row r="36" spans="1:2" x14ac:dyDescent="0.35">
      <c r="A36" s="37" t="s">
        <v>376</v>
      </c>
      <c r="B36" s="37" t="s">
        <v>377</v>
      </c>
    </row>
    <row r="37" spans="1:2" ht="25" x14ac:dyDescent="0.35">
      <c r="A37" s="36" t="s">
        <v>403</v>
      </c>
      <c r="B37" s="36" t="s">
        <v>404</v>
      </c>
    </row>
    <row r="38" spans="1:2" ht="25" x14ac:dyDescent="0.35">
      <c r="A38" s="37" t="s">
        <v>403</v>
      </c>
      <c r="B38" s="37" t="s">
        <v>404</v>
      </c>
    </row>
    <row r="39" spans="1:2" x14ac:dyDescent="0.35">
      <c r="A39" s="37" t="s">
        <v>366</v>
      </c>
      <c r="B39" s="37" t="s">
        <v>367</v>
      </c>
    </row>
    <row r="40" spans="1:2" x14ac:dyDescent="0.35">
      <c r="A40" s="37" t="s">
        <v>368</v>
      </c>
      <c r="B40" s="37" t="s">
        <v>369</v>
      </c>
    </row>
    <row r="41" spans="1:2" x14ac:dyDescent="0.35">
      <c r="A41" s="37" t="s">
        <v>370</v>
      </c>
      <c r="B41" s="37" t="s">
        <v>371</v>
      </c>
    </row>
  </sheetData>
  <autoFilter ref="A1:B1" xr:uid="{6CFBF50D-088D-40F7-9C6E-DD57AB91921E}">
    <sortState xmlns:xlrd2="http://schemas.microsoft.com/office/spreadsheetml/2017/richdata2" ref="A2:B41">
      <sortCondition ref="A1"/>
    </sortState>
  </autoFilter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57"/>
  <sheetViews>
    <sheetView zoomScale="80" zoomScaleNormal="80" workbookViewId="0">
      <selection activeCell="C2" sqref="C1:S1048576"/>
    </sheetView>
  </sheetViews>
  <sheetFormatPr baseColWidth="10" defaultColWidth="11.453125" defaultRowHeight="14.5" x14ac:dyDescent="0.35"/>
  <cols>
    <col min="1" max="1" width="10.26953125" style="19" customWidth="1"/>
    <col min="2" max="2" width="27.54296875" style="15" customWidth="1"/>
    <col min="3" max="3" width="6.26953125" style="19" customWidth="1"/>
    <col min="4" max="4" width="6.54296875" style="19" customWidth="1"/>
    <col min="5" max="5" width="14.1796875" style="19" customWidth="1"/>
    <col min="6" max="6" width="10.7265625" style="19" customWidth="1"/>
    <col min="7" max="7" width="10.26953125" style="19" customWidth="1"/>
    <col min="8" max="8" width="11" style="19" customWidth="1"/>
    <col min="9" max="9" width="10.54296875" style="19" customWidth="1"/>
    <col min="10" max="10" width="13.1796875" style="19" customWidth="1"/>
    <col min="11" max="11" width="15.54296875" style="19" customWidth="1"/>
    <col min="12" max="12" width="13.26953125" style="19" customWidth="1"/>
    <col min="13" max="13" width="10.1796875" style="19" customWidth="1"/>
    <col min="14" max="15" width="13.26953125" style="19" customWidth="1"/>
    <col min="16" max="16" width="21.54296875" style="19" customWidth="1"/>
    <col min="17" max="17" width="11.7265625" style="19" customWidth="1"/>
    <col min="18" max="18" width="13.26953125" style="13" customWidth="1"/>
    <col min="19" max="16384" width="11.453125" style="13"/>
  </cols>
  <sheetData>
    <row r="1" spans="1:17" x14ac:dyDescent="0.35">
      <c r="A1" s="43" t="s">
        <v>0</v>
      </c>
      <c r="B1" s="43" t="s">
        <v>1</v>
      </c>
      <c r="C1" s="82" t="s">
        <v>2</v>
      </c>
      <c r="D1" s="82"/>
      <c r="E1" s="82" t="s">
        <v>3</v>
      </c>
      <c r="F1" s="43" t="s">
        <v>4</v>
      </c>
      <c r="G1" s="82" t="s">
        <v>5</v>
      </c>
      <c r="H1" s="90" t="s">
        <v>6</v>
      </c>
      <c r="I1" s="52" t="s">
        <v>7</v>
      </c>
      <c r="J1" s="43" t="s">
        <v>8</v>
      </c>
      <c r="K1" s="82" t="s">
        <v>9</v>
      </c>
      <c r="L1" s="43" t="s">
        <v>10</v>
      </c>
      <c r="M1" s="43" t="s">
        <v>11</v>
      </c>
      <c r="N1" s="82" t="s">
        <v>12</v>
      </c>
      <c r="O1" s="43" t="s">
        <v>13</v>
      </c>
      <c r="P1" s="82" t="s">
        <v>14</v>
      </c>
      <c r="Q1" s="82" t="s">
        <v>15</v>
      </c>
    </row>
    <row r="2" spans="1:17" x14ac:dyDescent="0.35">
      <c r="A2" s="46"/>
      <c r="B2" s="46"/>
      <c r="C2" s="43" t="s">
        <v>16</v>
      </c>
      <c r="D2" s="43" t="s">
        <v>17</v>
      </c>
      <c r="E2" s="82"/>
      <c r="F2" s="43"/>
      <c r="G2" s="82"/>
      <c r="H2" s="90"/>
      <c r="I2" s="46"/>
      <c r="J2" s="46"/>
      <c r="K2" s="82"/>
      <c r="L2" s="46"/>
      <c r="M2" s="46"/>
      <c r="N2" s="82"/>
      <c r="O2" s="46"/>
      <c r="P2" s="82"/>
      <c r="Q2" s="82"/>
    </row>
    <row r="3" spans="1:17" ht="15.5" x14ac:dyDescent="0.35">
      <c r="A3" s="85" t="s">
        <v>288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</row>
    <row r="4" spans="1:17" x14ac:dyDescent="0.35">
      <c r="A4" s="53" t="str">
        <f>'scenario input table'!A11</f>
        <v>DB Netz</v>
      </c>
      <c r="B4" s="6" t="str">
        <f>'scenario input table'!B11</f>
        <v>Freiburg - Basel (border)</v>
      </c>
      <c r="C4" s="53" t="str">
        <f>'scenario input table'!D11</f>
        <v>x</v>
      </c>
      <c r="D4" s="53" t="str">
        <f>'scenario input table'!E11</f>
        <v>x</v>
      </c>
      <c r="E4" s="53" t="str">
        <f>'scenario input table'!F11</f>
        <v>AC 15 kV 16,7Hz</v>
      </c>
      <c r="F4" s="53" t="str">
        <f>'scenario input table'!G11</f>
        <v>690 or value from local border agreement</v>
      </c>
      <c r="G4" s="53" t="str">
        <f>'scenario input table'!H11</f>
        <v>D4</v>
      </c>
      <c r="H4" s="53">
        <f>'scenario input table'!I11</f>
        <v>2</v>
      </c>
      <c r="I4" s="53" t="str">
        <f>'scenario input table'!J11</f>
        <v>5-10‰</v>
      </c>
      <c r="J4" s="53" t="str">
        <f>'scenario input table'!K11</f>
        <v>Upon request</v>
      </c>
      <c r="K4" s="53" t="str">
        <f>'scenario input table'!L11</f>
        <v>P/C 70/400</v>
      </c>
      <c r="L4" s="53" t="str">
        <f>'scenario input table'!M11</f>
        <v>PZB
LZB</v>
      </c>
      <c r="M4" s="53">
        <f>'scenario input table'!N11</f>
        <v>160</v>
      </c>
      <c r="N4" s="53">
        <f>'scenario input table'!O11</f>
        <v>65</v>
      </c>
      <c r="O4" s="53" t="str">
        <f>'scenario input table'!P11</f>
        <v>2645-2805</v>
      </c>
      <c r="P4" s="53">
        <f>'scenario input table'!Q11</f>
        <v>0</v>
      </c>
      <c r="Q4" s="53">
        <f>'scenario input table'!R11</f>
        <v>0</v>
      </c>
    </row>
    <row r="5" spans="1:17" ht="21" x14ac:dyDescent="0.35">
      <c r="A5" s="5" t="str">
        <f>'scenario input table'!A60</f>
        <v>SBB</v>
      </c>
      <c r="B5" s="5" t="str">
        <f>'scenario input table'!B60</f>
        <v>Basel (border) – Basel SBB RB</v>
      </c>
      <c r="C5" s="5" t="str">
        <f>'scenario input table'!D60</f>
        <v>x</v>
      </c>
      <c r="D5" s="5" t="str">
        <f>'scenario input table'!E60</f>
        <v>x</v>
      </c>
      <c r="E5" s="5" t="str">
        <f>'scenario input table'!F60</f>
        <v>AC 15 kV 
16,7 Hz</v>
      </c>
      <c r="F5" s="5">
        <f>'scenario input table'!G60</f>
        <v>750</v>
      </c>
      <c r="G5" s="5" t="str">
        <f>'scenario input table'!H60</f>
        <v>D4</v>
      </c>
      <c r="H5" s="5">
        <f>'scenario input table'!I60</f>
        <v>2</v>
      </c>
      <c r="I5" s="5" t="str">
        <f>'scenario input table'!J60</f>
        <v>10‰</v>
      </c>
      <c r="J5" s="5" t="str">
        <f>'scenario input table'!K60</f>
        <v>EBV 03 includes UIC G1</v>
      </c>
      <c r="K5" s="5" t="str">
        <f>'scenario input table'!L60</f>
        <v>P/C 80/405</v>
      </c>
      <c r="L5" s="5" t="str">
        <f>'scenario input table'!M60</f>
        <v>L1LS – 3.4.0</v>
      </c>
      <c r="M5" s="5">
        <f>'scenario input table'!N60</f>
        <v>0</v>
      </c>
      <c r="N5" s="5">
        <f>'scenario input table'!O60</f>
        <v>5</v>
      </c>
      <c r="O5" s="5" t="str">
        <f>'scenario input table'!P60</f>
        <v>22,5 t</v>
      </c>
      <c r="P5" s="5">
        <f>'scenario input table'!Q60</f>
        <v>0</v>
      </c>
      <c r="Q5" s="5" t="str">
        <f>'scenario input table'!R60</f>
        <v>Good</v>
      </c>
    </row>
    <row r="6" spans="1:17" ht="15.5" x14ac:dyDescent="0.35">
      <c r="A6" s="81" t="s">
        <v>284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</row>
    <row r="7" spans="1:17" x14ac:dyDescent="0.35">
      <c r="A7" s="5" t="str">
        <f>'scenario input table'!A46</f>
        <v>ProRail</v>
      </c>
      <c r="B7" s="5" t="str">
        <f>'scenario input table'!B46</f>
        <v>Kijfhoek - Roosendaal border</v>
      </c>
      <c r="C7" s="5" t="str">
        <f>'scenario input table'!D46</f>
        <v>x</v>
      </c>
      <c r="D7" s="5" t="str">
        <f>'scenario input table'!E46</f>
        <v>x</v>
      </c>
      <c r="E7" s="5" t="str">
        <f>'scenario input table'!F46</f>
        <v>1.5 kV DC</v>
      </c>
      <c r="F7" s="5">
        <f>'scenario input table'!G46</f>
        <v>740</v>
      </c>
      <c r="G7" s="5" t="str">
        <f>'scenario input table'!H46</f>
        <v>D4</v>
      </c>
      <c r="H7" s="5">
        <f>'scenario input table'!I46</f>
        <v>2</v>
      </c>
      <c r="I7" s="5" t="str">
        <f>'scenario input table'!J46</f>
        <v>N/A</v>
      </c>
      <c r="J7" s="5" t="str">
        <f>'scenario input table'!K46</f>
        <v>G2</v>
      </c>
      <c r="K7" s="5" t="str">
        <f>'scenario input table'!L46</f>
        <v>P/C 80/410</v>
      </c>
      <c r="L7" s="5" t="str">
        <f>'scenario input table'!M46</f>
        <v>ATB EG</v>
      </c>
      <c r="M7" s="5">
        <f>'scenario input table'!N46</f>
        <v>100</v>
      </c>
      <c r="N7" s="5">
        <f>'scenario input table'!O46</f>
        <v>42.7</v>
      </c>
      <c r="O7" s="5" t="str">
        <f>'scenario input table'!P46</f>
        <v>2100-2400</v>
      </c>
      <c r="P7" s="5">
        <f>'scenario input table'!Q46</f>
        <v>0</v>
      </c>
      <c r="Q7" s="5" t="str">
        <f>'scenario input table'!R46</f>
        <v>Good</v>
      </c>
    </row>
    <row r="8" spans="1:17" x14ac:dyDescent="0.35">
      <c r="A8" s="5" t="str">
        <f>'scenario input table'!A39</f>
        <v>Infrabel</v>
      </c>
      <c r="B8" s="5" t="str">
        <f>'scenario input table'!B39</f>
        <v>Antwerp - Essen border</v>
      </c>
      <c r="C8" s="5" t="str">
        <f>'scenario input table'!D39</f>
        <v>x</v>
      </c>
      <c r="D8" s="5" t="str">
        <f>'scenario input table'!E39</f>
        <v>x</v>
      </c>
      <c r="E8" s="5" t="str">
        <f>'scenario input table'!F39</f>
        <v>3kv</v>
      </c>
      <c r="F8" s="5">
        <f>'scenario input table'!G39</f>
        <v>740</v>
      </c>
      <c r="G8" s="5" t="str">
        <f>'scenario input table'!H39</f>
        <v>D4</v>
      </c>
      <c r="H8" s="5">
        <f>'scenario input table'!I39</f>
        <v>2</v>
      </c>
      <c r="I8" s="5" t="str">
        <f>'scenario input table'!J39</f>
        <v>N/A</v>
      </c>
      <c r="J8" s="5" t="str">
        <f>'scenario input table'!K39</f>
        <v>GB</v>
      </c>
      <c r="K8" s="5" t="str">
        <f>'scenario input table'!L39</f>
        <v>P/C 70/400</v>
      </c>
      <c r="L8" s="5" t="str">
        <f>'scenario input table'!M39</f>
        <v>TBL1</v>
      </c>
      <c r="M8" s="5">
        <f>'scenario input table'!N39</f>
        <v>100</v>
      </c>
      <c r="N8" s="5">
        <f>'scenario input table'!O39</f>
        <v>23</v>
      </c>
      <c r="O8" s="5" t="str">
        <f>'scenario input table'!P39</f>
        <v>2200-2470</v>
      </c>
      <c r="P8" s="5">
        <f>'scenario input table'!Q39</f>
        <v>0</v>
      </c>
      <c r="Q8" s="5" t="str">
        <f>'scenario input table'!R39</f>
        <v>Limited</v>
      </c>
    </row>
    <row r="9" spans="1:17" ht="54.5" customHeight="1" x14ac:dyDescent="0.35">
      <c r="A9" s="5" t="str">
        <f>'scenario input table'!A35</f>
        <v>Infrabel</v>
      </c>
      <c r="B9" s="5" t="str">
        <f>'scenario input table'!B35</f>
        <v>Antwerp - Ronet - Aubange (border LUX)</v>
      </c>
      <c r="C9" s="5" t="str">
        <f>'scenario input table'!D35</f>
        <v>x</v>
      </c>
      <c r="D9" s="5" t="str">
        <f>'scenario input table'!E35</f>
        <v>x</v>
      </c>
      <c r="E9" s="5" t="str">
        <f>'scenario input table'!F35</f>
        <v>3kv</v>
      </c>
      <c r="F9" s="5">
        <f>'scenario input table'!G35</f>
        <v>740</v>
      </c>
      <c r="G9" s="5" t="str">
        <f>'scenario input table'!H35</f>
        <v>D4</v>
      </c>
      <c r="H9" s="5">
        <f>'scenario input table'!I35</f>
        <v>2</v>
      </c>
      <c r="I9" s="5" t="str">
        <f>'scenario input table'!J35</f>
        <v>N/A</v>
      </c>
      <c r="J9" s="5" t="str">
        <f>'scenario input table'!K35</f>
        <v>GB</v>
      </c>
      <c r="K9" s="5" t="str">
        <f>'scenario input table'!L35</f>
        <v>PC 70/400</v>
      </c>
      <c r="L9" s="5" t="str">
        <f>'scenario input table'!M35</f>
        <v>ETCS L1 FS
TBL1</v>
      </c>
      <c r="M9" s="5">
        <f>'scenario input table'!N35</f>
        <v>100</v>
      </c>
      <c r="N9" s="5">
        <f>'scenario input table'!O35</f>
        <v>283</v>
      </c>
      <c r="O9" s="5" t="str">
        <f>'scenario input table'!P35</f>
        <v>N-S: 1200 (Diesel), 1600 (Electric)
S-N: 900 (Diesel), 1400 (Electric)</v>
      </c>
      <c r="P9" s="5" t="str">
        <f>'scenario input table'!Q35</f>
        <v>Between Antwerpen Luchtbal and Lier = comprehensive network</v>
      </c>
      <c r="Q9" s="5" t="str">
        <f>'scenario input table'!R35</f>
        <v>Limited</v>
      </c>
    </row>
    <row r="10" spans="1:17" ht="24" customHeight="1" x14ac:dyDescent="0.35">
      <c r="A10" s="5" t="str">
        <f>'scenario input table'!A5</f>
        <v>CFL</v>
      </c>
      <c r="B10" s="5" t="str">
        <f>'scenario input table'!B5</f>
        <v>Rodange - Esch-sur-Alsette - Bettembourg</v>
      </c>
      <c r="C10" s="5">
        <f>'scenario input table'!D5</f>
        <v>0</v>
      </c>
      <c r="D10" s="5" t="str">
        <f>'scenario input table'!E5</f>
        <v>x</v>
      </c>
      <c r="E10" s="5" t="str">
        <f>'scenario input table'!F5</f>
        <v>25 kV</v>
      </c>
      <c r="F10" s="5">
        <f>'scenario input table'!G5</f>
        <v>750</v>
      </c>
      <c r="G10" s="5" t="str">
        <f>'scenario input table'!H5</f>
        <v>22,5 t</v>
      </c>
      <c r="H10" s="5">
        <f>'scenario input table'!I5</f>
        <v>1</v>
      </c>
      <c r="I10" s="5" t="str">
        <f>'scenario input table'!J5</f>
        <v>15-20‰</v>
      </c>
      <c r="J10" s="5" t="str">
        <f>'scenario input table'!K5</f>
        <v>GB - C50</v>
      </c>
      <c r="K10" s="5" t="str">
        <f>'scenario input table'!L5</f>
        <v>Upon request</v>
      </c>
      <c r="L10" s="5" t="str">
        <f>'scenario input table'!M5</f>
        <v>L1FS 
Memor 2+</v>
      </c>
      <c r="M10" s="5">
        <f>'scenario input table'!N5</f>
        <v>100</v>
      </c>
      <c r="N10" s="5">
        <f>'scenario input table'!O5</f>
        <v>0</v>
      </c>
      <c r="O10" s="5" t="str">
        <f>'scenario input table'!P5</f>
        <v>D4</v>
      </c>
      <c r="P10" s="5">
        <f>'scenario input table'!Q5</f>
        <v>0</v>
      </c>
      <c r="Q10" s="5" t="str">
        <f>'scenario input table'!R5</f>
        <v>Limited</v>
      </c>
    </row>
    <row r="11" spans="1:17" ht="33.5" customHeight="1" x14ac:dyDescent="0.35">
      <c r="A11" s="5" t="str">
        <f>'scenario input table'!A75</f>
        <v>SNCF Réseau</v>
      </c>
      <c r="B11" s="5" t="str">
        <f>'scenario input table'!B75</f>
        <v>LUX border - Metz-Sablon - Strasbourg - Mulhouse - Saint Louis border</v>
      </c>
      <c r="C11" s="5" t="str">
        <f>'scenario input table'!D75</f>
        <v>x</v>
      </c>
      <c r="D11" s="5" t="str">
        <f>'scenario input table'!E75</f>
        <v>x</v>
      </c>
      <c r="E11" s="5" t="str">
        <f>'scenario input table'!F75</f>
        <v>25kv AC</v>
      </c>
      <c r="F11" s="5">
        <f>'scenario input table'!G75</f>
        <v>750</v>
      </c>
      <c r="G11" s="5" t="str">
        <f>'scenario input table'!H75</f>
        <v>D4</v>
      </c>
      <c r="H11" s="5">
        <f>'scenario input table'!I75</f>
        <v>2</v>
      </c>
      <c r="I11" s="5" t="str">
        <f>'scenario input table'!J75</f>
        <v>&lt; 12,5‰</v>
      </c>
      <c r="J11" s="5" t="str">
        <f>'scenario input table'!K75</f>
        <v>GB1</v>
      </c>
      <c r="K11" s="5" t="str">
        <f>'scenario input table'!L75</f>
        <v>C45</v>
      </c>
      <c r="L11" s="5" t="str">
        <f>'scenario input table'!M75</f>
        <v>KVB</v>
      </c>
      <c r="M11" s="5" t="str">
        <f>'scenario input table'!N75</f>
        <v>121-160 km/h</v>
      </c>
      <c r="N11" s="5">
        <f>'scenario input table'!O75</f>
        <v>0</v>
      </c>
      <c r="O11" s="5" t="str">
        <f>'scenario input table'!P75</f>
        <v>D4</v>
      </c>
      <c r="P11" s="5">
        <f>'scenario input table'!Q75</f>
        <v>0</v>
      </c>
      <c r="Q11" s="5" t="str">
        <f>'scenario input table'!R75</f>
        <v>limited - extremely limited</v>
      </c>
    </row>
    <row r="12" spans="1:17" ht="25.5" customHeight="1" x14ac:dyDescent="0.35">
      <c r="A12" s="5" t="str">
        <f>'scenario input table'!A69</f>
        <v>SBB</v>
      </c>
      <c r="B12" s="5" t="str">
        <f>'scenario input table'!B69</f>
        <v>Saint Louis border – Basel RB Muttenz</v>
      </c>
      <c r="C12" s="5" t="str">
        <f>'scenario input table'!D69</f>
        <v>x</v>
      </c>
      <c r="D12" s="5" t="str">
        <f>'scenario input table'!E69</f>
        <v>x</v>
      </c>
      <c r="E12" s="5" t="str">
        <f>'scenario input table'!F69</f>
        <v>25kV / 15 kV AC</v>
      </c>
      <c r="F12" s="5">
        <f>'scenario input table'!G69</f>
        <v>750</v>
      </c>
      <c r="G12" s="5" t="str">
        <f>'scenario input table'!H69</f>
        <v>D4</v>
      </c>
      <c r="H12" s="5">
        <f>'scenario input table'!I69</f>
        <v>2</v>
      </c>
      <c r="I12" s="5" t="str">
        <f>'scenario input table'!J69</f>
        <v>7‰</v>
      </c>
      <c r="J12" s="5">
        <f>'scenario input table'!K69</f>
        <v>0</v>
      </c>
      <c r="K12" s="5" t="str">
        <f>'scenario input table'!L69</f>
        <v xml:space="preserve">EBV 1 / C25/344,
C45 / 353, B45 / 353, </v>
      </c>
      <c r="L12" s="5" t="str">
        <f>'scenario input table'!M69</f>
        <v>KVB
L1LS - 3.4.0</v>
      </c>
      <c r="M12" s="5">
        <f>'scenario input table'!N69</f>
        <v>100</v>
      </c>
      <c r="N12" s="5">
        <f>'scenario input table'!O69</f>
        <v>9</v>
      </c>
      <c r="O12" s="5">
        <f>'scenario input table'!P69</f>
        <v>2000</v>
      </c>
      <c r="P12" s="5">
        <f>'scenario input table'!Q69</f>
        <v>0</v>
      </c>
      <c r="Q12" s="5" t="str">
        <f>'scenario input table'!R69</f>
        <v>Limited</v>
      </c>
    </row>
    <row r="13" spans="1:17" ht="15.5" x14ac:dyDescent="0.35">
      <c r="A13" s="81" t="s">
        <v>448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</row>
    <row r="14" spans="1:17" ht="24" customHeight="1" x14ac:dyDescent="0.35">
      <c r="A14" s="5" t="str">
        <f>'scenario input table'!A7</f>
        <v>DB Netz</v>
      </c>
      <c r="B14" s="5" t="str">
        <f>'scenario input table'!B7</f>
        <v>(Karlsruhe Gbf -) Mannheim - Wörth</v>
      </c>
      <c r="C14" s="5" t="str">
        <f>'scenario input table'!D7</f>
        <v>x</v>
      </c>
      <c r="D14" s="5" t="str">
        <f>'scenario input table'!E7</f>
        <v>x</v>
      </c>
      <c r="E14" s="5" t="str">
        <f>'scenario input table'!F7</f>
        <v>AC 15 kV 16,7Hz</v>
      </c>
      <c r="F14" s="5">
        <f>'scenario input table'!G7</f>
        <v>600</v>
      </c>
      <c r="G14" s="5" t="str">
        <f>'scenario input table'!H7</f>
        <v>D4</v>
      </c>
      <c r="H14" s="5">
        <f>'scenario input table'!I7</f>
        <v>2</v>
      </c>
      <c r="I14" s="5" t="str">
        <f>'scenario input table'!J7</f>
        <v>N/A</v>
      </c>
      <c r="J14" s="5" t="str">
        <f>'scenario input table'!K7</f>
        <v>GA</v>
      </c>
      <c r="K14" s="5" t="str">
        <f>'scenario input table'!L7</f>
        <v>P/C 80/410</v>
      </c>
      <c r="L14" s="5" t="str">
        <f>'scenario input table'!M7</f>
        <v>PZB</v>
      </c>
      <c r="M14" s="5">
        <f>'scenario input table'!N7</f>
        <v>120</v>
      </c>
      <c r="N14" s="5">
        <f>'scenario input table'!O7</f>
        <v>122</v>
      </c>
      <c r="O14" s="5" t="str">
        <f>'scenario input table'!P7</f>
        <v>3030-3945 (V-Tfz DB 232/233)</v>
      </c>
      <c r="P14" s="5" t="str">
        <f>'scenario input table'!Q7</f>
        <v>Karlsruhe &lt;-&gt; France, change of direction in Wörth</v>
      </c>
      <c r="Q14" s="5">
        <f>'scenario input table'!R7</f>
        <v>0</v>
      </c>
    </row>
    <row r="15" spans="1:17" ht="25" customHeight="1" x14ac:dyDescent="0.35">
      <c r="A15" s="5" t="str">
        <f>'scenario input table'!A31</f>
        <v>DB Netz</v>
      </c>
      <c r="B15" s="5" t="str">
        <f>'scenario input table'!B31</f>
        <v>Wörth - Lauterbourg (border)</v>
      </c>
      <c r="C15" s="5" t="str">
        <f>'scenario input table'!D31</f>
        <v>x</v>
      </c>
      <c r="D15" s="5" t="str">
        <f>'scenario input table'!E31</f>
        <v>x</v>
      </c>
      <c r="E15" s="5" t="str">
        <f>'scenario input table'!F31</f>
        <v>Diesel</v>
      </c>
      <c r="F15" s="5">
        <f>'scenario input table'!G31</f>
        <v>600</v>
      </c>
      <c r="G15" s="5" t="str">
        <f>'scenario input table'!H31</f>
        <v>D4</v>
      </c>
      <c r="H15" s="5">
        <f>'scenario input table'!I31</f>
        <v>1</v>
      </c>
      <c r="I15" s="5" t="str">
        <f>'scenario input table'!J31</f>
        <v>N/A</v>
      </c>
      <c r="J15" s="5" t="str">
        <f>'scenario input table'!K31</f>
        <v>Upon request</v>
      </c>
      <c r="K15" s="5" t="str">
        <f>'scenario input table'!L31</f>
        <v>P/C 80/410</v>
      </c>
      <c r="L15" s="5" t="str">
        <f>'scenario input table'!M31</f>
        <v>PZB</v>
      </c>
      <c r="M15" s="5">
        <f>'scenario input table'!N31</f>
        <v>100</v>
      </c>
      <c r="N15" s="5">
        <f>'scenario input table'!O31</f>
        <v>11</v>
      </c>
      <c r="O15" s="5" t="str">
        <f>'scenario input table'!P31</f>
        <v>3030-3945 (V-Tfz DB 232/233)</v>
      </c>
      <c r="P15" s="5" t="str">
        <f>'scenario input table'!Q31</f>
        <v>Karlsruhe &lt;-&gt; France, change of direction in Wörth</v>
      </c>
      <c r="Q15" s="5">
        <f>'scenario input table'!R31</f>
        <v>0</v>
      </c>
    </row>
    <row r="16" spans="1:17" ht="21" x14ac:dyDescent="0.35">
      <c r="A16" s="5" t="str">
        <f>'scenario input table'!A74</f>
        <v>SNCF Réseau</v>
      </c>
      <c r="B16" s="5" t="str">
        <f>'scenario input table'!B74</f>
        <v>Lauterbourg border - Strasbourg</v>
      </c>
      <c r="C16" s="5" t="str">
        <f>'scenario input table'!D74</f>
        <v>x</v>
      </c>
      <c r="D16" s="5" t="str">
        <f>'scenario input table'!E74</f>
        <v>x</v>
      </c>
      <c r="E16" s="5" t="str">
        <f>'scenario input table'!F74</f>
        <v>Diesel</v>
      </c>
      <c r="F16" s="5">
        <f>'scenario input table'!G74</f>
        <v>750</v>
      </c>
      <c r="G16" s="5" t="str">
        <f>'scenario input table'!H74</f>
        <v>D4</v>
      </c>
      <c r="H16" s="5">
        <f>'scenario input table'!I74</f>
        <v>2</v>
      </c>
      <c r="I16" s="5" t="str">
        <f>'scenario input table'!J74</f>
        <v>&lt; 12,5‰</v>
      </c>
      <c r="J16" s="5" t="str">
        <f>'scenario input table'!K74</f>
        <v>GB1</v>
      </c>
      <c r="K16" s="5" t="str">
        <f>'scenario input table'!L74</f>
        <v>C45</v>
      </c>
      <c r="L16" s="5" t="str">
        <f>'scenario input table'!M74</f>
        <v>No speed control system</v>
      </c>
      <c r="M16" s="5" t="str">
        <f>'scenario input table'!N74</f>
        <v>61-100 km/h</v>
      </c>
      <c r="N16" s="5">
        <f>'scenario input table'!O74</f>
        <v>58</v>
      </c>
      <c r="O16" s="5" t="str">
        <f>'scenario input table'!P74</f>
        <v>D4</v>
      </c>
      <c r="P16" s="5">
        <f>'scenario input table'!Q74</f>
        <v>0</v>
      </c>
      <c r="Q16" s="5" t="str">
        <f>'scenario input table'!R74</f>
        <v>Good</v>
      </c>
    </row>
    <row r="17" spans="1:17" ht="22.5" customHeight="1" x14ac:dyDescent="0.35">
      <c r="A17" s="5" t="str">
        <f>'scenario input table'!A81</f>
        <v>SNCF Réseau</v>
      </c>
      <c r="B17" s="5" t="str">
        <f>'scenario input table'!B81</f>
        <v>Strasbourg - Mulhouse</v>
      </c>
      <c r="C17" s="5" t="str">
        <f>'scenario input table'!D81</f>
        <v>x</v>
      </c>
      <c r="D17" s="5" t="str">
        <f>'scenario input table'!E81</f>
        <v>x</v>
      </c>
      <c r="E17" s="5" t="str">
        <f>'scenario input table'!F81</f>
        <v>25kv AC</v>
      </c>
      <c r="F17" s="5">
        <f>'scenario input table'!G81</f>
        <v>750</v>
      </c>
      <c r="G17" s="5" t="str">
        <f>'scenario input table'!H81</f>
        <v>D4</v>
      </c>
      <c r="H17" s="5">
        <f>'scenario input table'!I81</f>
        <v>2</v>
      </c>
      <c r="I17" s="5" t="str">
        <f>'scenario input table'!J81</f>
        <v>&lt; 12,5‰</v>
      </c>
      <c r="J17" s="5" t="str">
        <f>'scenario input table'!K81</f>
        <v>GB1</v>
      </c>
      <c r="K17" s="5" t="str">
        <f>'scenario input table'!L81</f>
        <v>C45</v>
      </c>
      <c r="L17" s="5" t="str">
        <f>'scenario input table'!M81</f>
        <v>KVB</v>
      </c>
      <c r="M17" s="5" t="str">
        <f>'scenario input table'!N81</f>
        <v>161-220km/h</v>
      </c>
      <c r="N17" s="5">
        <f>'scenario input table'!O81</f>
        <v>107</v>
      </c>
      <c r="O17" s="5" t="str">
        <f>'scenario input table'!P81</f>
        <v>D4</v>
      </c>
      <c r="P17" s="5">
        <f>'scenario input table'!Q81</f>
        <v>0</v>
      </c>
      <c r="Q17" s="5" t="str">
        <f>'scenario input table'!R81</f>
        <v>Extremely limited</v>
      </c>
    </row>
    <row r="18" spans="1:17" ht="30" customHeight="1" x14ac:dyDescent="0.35">
      <c r="A18" s="5" t="str">
        <f>'scenario input table'!A78</f>
        <v>SNCF Réseau</v>
      </c>
      <c r="B18" s="5" t="str">
        <f>'scenario input table'!B78</f>
        <v>Mulhouse - Saint Louis (border)</v>
      </c>
      <c r="C18" s="5" t="str">
        <f>'scenario input table'!D78</f>
        <v>x</v>
      </c>
      <c r="D18" s="5" t="str">
        <f>'scenario input table'!E78</f>
        <v>x</v>
      </c>
      <c r="E18" s="5" t="str">
        <f>'scenario input table'!F78</f>
        <v>25kv AC</v>
      </c>
      <c r="F18" s="5">
        <f>'scenario input table'!G78</f>
        <v>750</v>
      </c>
      <c r="G18" s="5" t="str">
        <f>'scenario input table'!H78</f>
        <v>D4</v>
      </c>
      <c r="H18" s="5">
        <f>'scenario input table'!I78</f>
        <v>2</v>
      </c>
      <c r="I18" s="5" t="str">
        <f>'scenario input table'!J78</f>
        <v>&lt; 12,5‰</v>
      </c>
      <c r="J18" s="5" t="str">
        <f>'scenario input table'!K78</f>
        <v>GB</v>
      </c>
      <c r="K18" s="5" t="str">
        <f>'scenario input table'!L78</f>
        <v>C45</v>
      </c>
      <c r="L18" s="5" t="str">
        <f>'scenario input table'!M78</f>
        <v>KVB</v>
      </c>
      <c r="M18" s="5" t="str">
        <f>'scenario input table'!N78</f>
        <v>121-160 km/h</v>
      </c>
      <c r="N18" s="5">
        <f>'scenario input table'!O78</f>
        <v>28</v>
      </c>
      <c r="O18" s="5" t="str">
        <f>'scenario input table'!P78</f>
        <v>D4</v>
      </c>
      <c r="P18" s="5">
        <f>'scenario input table'!Q78</f>
        <v>0</v>
      </c>
      <c r="Q18" s="5" t="str">
        <f>'scenario input table'!R78</f>
        <v>Limited</v>
      </c>
    </row>
    <row r="19" spans="1:17" ht="24" customHeight="1" x14ac:dyDescent="0.35">
      <c r="A19" s="5" t="str">
        <f>'scenario input table'!A69</f>
        <v>SBB</v>
      </c>
      <c r="B19" s="5" t="str">
        <f>'scenario input table'!B69</f>
        <v>Saint Louis border – Basel RB Muttenz</v>
      </c>
      <c r="C19" s="5" t="str">
        <f>'scenario input table'!D69</f>
        <v>x</v>
      </c>
      <c r="D19" s="5" t="str">
        <f>'scenario input table'!E69</f>
        <v>x</v>
      </c>
      <c r="E19" s="5" t="str">
        <f>'scenario input table'!F69</f>
        <v>25kV / 15 kV AC</v>
      </c>
      <c r="F19" s="5">
        <f>'scenario input table'!G69</f>
        <v>750</v>
      </c>
      <c r="G19" s="5" t="str">
        <f>'scenario input table'!H69</f>
        <v>D4</v>
      </c>
      <c r="H19" s="5">
        <f>'scenario input table'!I69</f>
        <v>2</v>
      </c>
      <c r="I19" s="5" t="str">
        <f>'scenario input table'!J69</f>
        <v>7‰</v>
      </c>
      <c r="J19" s="5">
        <f>'scenario input table'!K69</f>
        <v>0</v>
      </c>
      <c r="K19" s="5" t="str">
        <f>'scenario input table'!L69</f>
        <v xml:space="preserve">EBV 1 / C25/344,
C45 / 353, B45 / 353, </v>
      </c>
      <c r="L19" s="5" t="str">
        <f>'scenario input table'!M69</f>
        <v>KVB
L1LS - 3.4.0</v>
      </c>
      <c r="M19" s="5">
        <f>'scenario input table'!N69</f>
        <v>100</v>
      </c>
      <c r="N19" s="5">
        <f>'scenario input table'!O69</f>
        <v>9</v>
      </c>
      <c r="O19" s="5">
        <f>'scenario input table'!P69</f>
        <v>2000</v>
      </c>
      <c r="P19" s="5">
        <f>'scenario input table'!Q69</f>
        <v>0</v>
      </c>
      <c r="Q19" s="5" t="str">
        <f>'scenario input table'!R69</f>
        <v>Limited</v>
      </c>
    </row>
    <row r="20" spans="1:17" ht="24" customHeight="1" x14ac:dyDescent="0.35">
      <c r="A20" s="5" t="str">
        <f>'scenario input table'!A74</f>
        <v>SNCF Réseau</v>
      </c>
      <c r="B20" s="5" t="str">
        <f>'scenario input table'!B74</f>
        <v>Lauterbourg border - Strasbourg</v>
      </c>
      <c r="C20" s="5" t="str">
        <f>'scenario input table'!D74</f>
        <v>x</v>
      </c>
      <c r="D20" s="5" t="str">
        <f>'scenario input table'!E74</f>
        <v>x</v>
      </c>
      <c r="E20" s="5" t="str">
        <f>'scenario input table'!F74</f>
        <v>Diesel</v>
      </c>
      <c r="F20" s="5">
        <f>'scenario input table'!G74</f>
        <v>750</v>
      </c>
      <c r="G20" s="5" t="str">
        <f>'scenario input table'!H74</f>
        <v>D4</v>
      </c>
      <c r="H20" s="5">
        <f>'scenario input table'!I74</f>
        <v>2</v>
      </c>
      <c r="I20" s="5" t="str">
        <f>'scenario input table'!J74</f>
        <v>&lt; 12,5‰</v>
      </c>
      <c r="J20" s="5" t="str">
        <f>'scenario input table'!K74</f>
        <v>GB1</v>
      </c>
      <c r="K20" s="5" t="str">
        <f>'scenario input table'!L74</f>
        <v>C45</v>
      </c>
      <c r="L20" s="5" t="str">
        <f>'scenario input table'!M74</f>
        <v>No speed control system</v>
      </c>
      <c r="M20" s="5" t="str">
        <f>'scenario input table'!N74</f>
        <v>61-100 km/h</v>
      </c>
      <c r="N20" s="5">
        <f>'scenario input table'!O74</f>
        <v>58</v>
      </c>
      <c r="O20" s="5" t="str">
        <f>'scenario input table'!P74</f>
        <v>D4</v>
      </c>
      <c r="P20" s="5">
        <f>'scenario input table'!Q74</f>
        <v>0</v>
      </c>
      <c r="Q20" s="5" t="str">
        <f>'scenario input table'!R74</f>
        <v>Good</v>
      </c>
    </row>
    <row r="21" spans="1:17" x14ac:dyDescent="0.35">
      <c r="A21" s="5" t="str">
        <f>'scenario input table'!A14</f>
        <v>DB Netz</v>
      </c>
      <c r="B21" s="5" t="str">
        <f>'scenario input table'!B14</f>
        <v>Kehl - Appenweier (Offenburg)</v>
      </c>
      <c r="C21" s="5" t="str">
        <f>'scenario input table'!D14</f>
        <v>x</v>
      </c>
      <c r="D21" s="5" t="str">
        <f>'scenario input table'!E14</f>
        <v>x</v>
      </c>
      <c r="E21" s="5" t="str">
        <f>'scenario input table'!F14</f>
        <v>AC 15 kV 16,7Hz</v>
      </c>
      <c r="F21" s="5">
        <f>'scenario input table'!G14</f>
        <v>740</v>
      </c>
      <c r="G21" s="5" t="str">
        <f>'scenario input table'!H14</f>
        <v>D4</v>
      </c>
      <c r="H21" s="5">
        <f>'scenario input table'!I14</f>
        <v>2</v>
      </c>
      <c r="I21" s="5" t="str">
        <f>'scenario input table'!J14</f>
        <v>N/A</v>
      </c>
      <c r="J21" s="5" t="str">
        <f>'scenario input table'!K14</f>
        <v>Upon request</v>
      </c>
      <c r="K21" s="5" t="str">
        <f>'scenario input table'!L14</f>
        <v>P/C 80/410</v>
      </c>
      <c r="L21" s="5" t="str">
        <f>'scenario input table'!M14</f>
        <v>PZB</v>
      </c>
      <c r="M21" s="5">
        <f>'scenario input table'!N14</f>
        <v>160</v>
      </c>
      <c r="N21" s="5">
        <f>'scenario input table'!O14</f>
        <v>14</v>
      </c>
      <c r="O21" s="5">
        <f>'scenario input table'!P14</f>
        <v>0</v>
      </c>
      <c r="P21" s="5">
        <f>'scenario input table'!Q14</f>
        <v>0</v>
      </c>
      <c r="Q21" s="5">
        <f>'scenario input table'!R14</f>
        <v>0</v>
      </c>
    </row>
    <row r="22" spans="1:17" ht="15.5" x14ac:dyDescent="0.35">
      <c r="A22" s="81" t="s">
        <v>285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</row>
    <row r="23" spans="1:17" ht="27" customHeight="1" x14ac:dyDescent="0.35">
      <c r="A23" s="5" t="str">
        <f>'scenario input table'!A6</f>
        <v>DB Netz</v>
      </c>
      <c r="B23" s="5" t="str">
        <f>'scenario input table'!B6</f>
        <v>(Mannheim -) Kornwestheim- Singen</v>
      </c>
      <c r="C23" s="5" t="str">
        <f>'scenario input table'!D6</f>
        <v>x</v>
      </c>
      <c r="D23" s="5" t="str">
        <f>'scenario input table'!E6</f>
        <v>x</v>
      </c>
      <c r="E23" s="5" t="str">
        <f>'scenario input table'!F6</f>
        <v>AC 15 kV 16,7Hz</v>
      </c>
      <c r="F23" s="5">
        <f>'scenario input table'!G6</f>
        <v>550</v>
      </c>
      <c r="G23" s="5" t="str">
        <f>'scenario input table'!H6</f>
        <v>D4</v>
      </c>
      <c r="H23" s="5">
        <f>'scenario input table'!I6</f>
        <v>1</v>
      </c>
      <c r="I23" s="5" t="str">
        <f>'scenario input table'!J6</f>
        <v>&lt; 20‰</v>
      </c>
      <c r="J23" s="5" t="str">
        <f>'scenario input table'!K6</f>
        <v>Upon request</v>
      </c>
      <c r="K23" s="5" t="str">
        <f>'scenario input table'!L6</f>
        <v>P/C 65/395</v>
      </c>
      <c r="L23" s="5" t="str">
        <f>'scenario input table'!M6</f>
        <v>PZB</v>
      </c>
      <c r="M23" s="5">
        <f>'scenario input table'!N6</f>
        <v>100</v>
      </c>
      <c r="N23" s="5">
        <f>'scenario input table'!O6</f>
        <v>276</v>
      </c>
      <c r="O23" s="5" t="str">
        <f>'scenario input table'!P6</f>
        <v>1245-1640</v>
      </c>
      <c r="P23" s="5" t="str">
        <f>'scenario input table'!Q6</f>
        <v>Change of direction in Singen; partly single track</v>
      </c>
      <c r="Q23" s="5">
        <f>'scenario input table'!R6</f>
        <v>0</v>
      </c>
    </row>
    <row r="24" spans="1:17" ht="21" x14ac:dyDescent="0.35">
      <c r="A24" s="5" t="str">
        <f>'scenario input table'!A25</f>
        <v>DB Netz</v>
      </c>
      <c r="B24" s="5" t="str">
        <f>'scenario input table'!B25</f>
        <v>Singen – Schaffhausen (border)</v>
      </c>
      <c r="C24" s="5" t="str">
        <f>'scenario input table'!D25</f>
        <v>x</v>
      </c>
      <c r="D24" s="5" t="str">
        <f>'scenario input table'!E25</f>
        <v>x</v>
      </c>
      <c r="E24" s="5" t="str">
        <f>'scenario input table'!F25</f>
        <v>AC 15 kV
16,7Hz</v>
      </c>
      <c r="F24" s="5">
        <f>'scenario input table'!G25</f>
        <v>580</v>
      </c>
      <c r="G24" s="5" t="str">
        <f>'scenario input table'!H25</f>
        <v>D4</v>
      </c>
      <c r="H24" s="5">
        <f>'scenario input table'!I25</f>
        <v>2</v>
      </c>
      <c r="I24" s="5" t="str">
        <f>'scenario input table'!J25</f>
        <v>N/A</v>
      </c>
      <c r="J24" s="5" t="str">
        <f>'scenario input table'!K25</f>
        <v>Upon request</v>
      </c>
      <c r="K24" s="5" t="str">
        <f>'scenario input table'!L25</f>
        <v>P/C 70/400</v>
      </c>
      <c r="L24" s="5" t="str">
        <f>'scenario input table'!M25</f>
        <v>PZB</v>
      </c>
      <c r="M24" s="5">
        <f>'scenario input table'!N25</f>
        <v>160</v>
      </c>
      <c r="N24" s="5">
        <f>'scenario input table'!O25</f>
        <v>20</v>
      </c>
      <c r="O24" s="5" t="str">
        <f>'scenario input table'!P25</f>
        <v>1: 3130t 2: 2275t</v>
      </c>
      <c r="P24" s="5">
        <f>'scenario input table'!Q25</f>
        <v>0</v>
      </c>
      <c r="Q24" s="5">
        <f>'scenario input table'!R25</f>
        <v>0</v>
      </c>
    </row>
    <row r="25" spans="1:17" ht="21" x14ac:dyDescent="0.35">
      <c r="A25" s="5" t="str">
        <f>'scenario input table'!A70</f>
        <v>SBB</v>
      </c>
      <c r="B25" s="5" t="str">
        <f>'scenario input table'!B70</f>
        <v>Schaffhausen (border) - Zurich Oerlikon</v>
      </c>
      <c r="C25" s="5" t="str">
        <f>'scenario input table'!D70</f>
        <v>x</v>
      </c>
      <c r="D25" s="5" t="str">
        <f>'scenario input table'!E70</f>
        <v>x</v>
      </c>
      <c r="E25" s="5" t="str">
        <f>'scenario input table'!F70</f>
        <v>AC 15 kV 16,7Hz</v>
      </c>
      <c r="F25" s="5">
        <f>'scenario input table'!G70</f>
        <v>750</v>
      </c>
      <c r="G25" s="5" t="str">
        <f>'scenario input table'!H70</f>
        <v>D4</v>
      </c>
      <c r="H25" s="5">
        <f>'scenario input table'!I70</f>
        <v>2</v>
      </c>
      <c r="I25" s="5" t="str">
        <f>'scenario input table'!J70</f>
        <v>10‰</v>
      </c>
      <c r="J25" s="5" t="str">
        <f>'scenario input table'!K70</f>
        <v>EBV 2, includes UIC G1</v>
      </c>
      <c r="K25" s="5" t="str">
        <f>'scenario input table'!L70</f>
        <v>P/C 60/384</v>
      </c>
      <c r="L25" s="5" t="str">
        <f>'scenario input table'!M70</f>
        <v>L1 LS 3.4.0</v>
      </c>
      <c r="M25" s="5">
        <f>'scenario input table'!N70</f>
        <v>100</v>
      </c>
      <c r="N25" s="5">
        <f>'scenario input table'!O70</f>
        <v>52</v>
      </c>
      <c r="O25" s="5" t="str">
        <f>'scenario input table'!P70</f>
        <v>22,5 t</v>
      </c>
      <c r="P25" s="5" t="str">
        <f>'scenario input table'!Q70</f>
        <v>Some part one track only</v>
      </c>
      <c r="Q25" s="5" t="str">
        <f>'scenario input table'!R70</f>
        <v>Good</v>
      </c>
    </row>
    <row r="26" spans="1:17" ht="15.5" x14ac:dyDescent="0.35">
      <c r="A26" s="81" t="s">
        <v>449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</row>
    <row r="27" spans="1:17" ht="23.5" customHeight="1" x14ac:dyDescent="0.35">
      <c r="A27" s="5" t="str">
        <f>'scenario input table'!A16</f>
        <v>DB Netz</v>
      </c>
      <c r="B27" s="5" t="str">
        <f>'scenario input table'!B16</f>
        <v xml:space="preserve">Mannheim - Kaiserslautern - Saarbrücken - Forbach border </v>
      </c>
      <c r="C27" s="5" t="str">
        <f>'scenario input table'!D16</f>
        <v>x</v>
      </c>
      <c r="D27" s="5" t="str">
        <f>'scenario input table'!E16</f>
        <v>x</v>
      </c>
      <c r="E27" s="5" t="str">
        <f>'scenario input table'!F16</f>
        <v>AC 15 kV
 16,7 Hz</v>
      </c>
      <c r="F27" s="5">
        <f>'scenario input table'!G16</f>
        <v>740</v>
      </c>
      <c r="G27" s="5" t="str">
        <f>'scenario input table'!H16</f>
        <v>D4</v>
      </c>
      <c r="H27" s="5" t="str">
        <f>'scenario input table'!I16</f>
        <v xml:space="preserve">2 to 4 </v>
      </c>
      <c r="I27" s="5" t="str">
        <f>'scenario input table'!J16</f>
        <v>&lt; 20‰</v>
      </c>
      <c r="J27" s="5" t="str">
        <f>'scenario input table'!K16</f>
        <v>GA</v>
      </c>
      <c r="K27" s="5" t="str">
        <f>'scenario input table'!L16</f>
        <v>P/C 70/400</v>
      </c>
      <c r="L27" s="5" t="str">
        <f>'scenario input table'!M16</f>
        <v>PZB</v>
      </c>
      <c r="M27" s="5" t="str">
        <f>'scenario input table'!N16</f>
        <v>Up to 160</v>
      </c>
      <c r="N27" s="5">
        <f>'scenario input table'!O16</f>
        <v>135</v>
      </c>
      <c r="O27" s="5" t="str">
        <f>'scenario input table'!P16</f>
        <v>1890-1935</v>
      </c>
      <c r="P27" s="5">
        <f>'scenario input table'!Q16</f>
        <v>0</v>
      </c>
      <c r="Q27" s="5">
        <f>'scenario input table'!R16</f>
        <v>0</v>
      </c>
    </row>
    <row r="28" spans="1:17" ht="24" customHeight="1" x14ac:dyDescent="0.35">
      <c r="A28" s="5" t="str">
        <f>'scenario input table'!A73</f>
        <v>SNCF Réseau</v>
      </c>
      <c r="B28" s="5" t="str">
        <f>'scenario input table'!B73</f>
        <v>Forbach (border) - Metz</v>
      </c>
      <c r="C28" s="5" t="str">
        <f>'scenario input table'!D73</f>
        <v>x</v>
      </c>
      <c r="D28" s="5" t="str">
        <f>'scenario input table'!E73</f>
        <v>x</v>
      </c>
      <c r="E28" s="5" t="str">
        <f>'scenario input table'!F73</f>
        <v>25kv AC</v>
      </c>
      <c r="F28" s="5">
        <f>'scenario input table'!G73</f>
        <v>750</v>
      </c>
      <c r="G28" s="5" t="str">
        <f>'scenario input table'!H73</f>
        <v>D4</v>
      </c>
      <c r="H28" s="5">
        <f>'scenario input table'!I73</f>
        <v>2</v>
      </c>
      <c r="I28" s="5" t="str">
        <f>'scenario input table'!J73</f>
        <v>&lt; 12,5‰</v>
      </c>
      <c r="J28" s="5" t="str">
        <f>'scenario input table'!K73</f>
        <v>GB1</v>
      </c>
      <c r="K28" s="5" t="str">
        <f>'scenario input table'!L73</f>
        <v>C45</v>
      </c>
      <c r="L28" s="5" t="str">
        <f>'scenario input table'!M73</f>
        <v>KVB</v>
      </c>
      <c r="M28" s="5" t="str">
        <f>'scenario input table'!N73</f>
        <v>121-160 km/h</v>
      </c>
      <c r="N28" s="5">
        <f>'scenario input table'!O73</f>
        <v>75</v>
      </c>
      <c r="O28" s="5" t="str">
        <f>'scenario input table'!P73</f>
        <v>D4</v>
      </c>
      <c r="P28" s="5">
        <f>'scenario input table'!Q73</f>
        <v>0</v>
      </c>
      <c r="Q28" s="5" t="str">
        <f>'scenario input table'!R73</f>
        <v>Good</v>
      </c>
    </row>
    <row r="29" spans="1:17" ht="26.5" customHeight="1" x14ac:dyDescent="0.35">
      <c r="A29" s="5" t="str">
        <f>'scenario input table'!A76</f>
        <v>SNCF Réseau</v>
      </c>
      <c r="B29" s="5" t="str">
        <f>'scenario input table'!B76</f>
        <v>Metz - Réding</v>
      </c>
      <c r="C29" s="5" t="str">
        <f>'scenario input table'!D76</f>
        <v>x</v>
      </c>
      <c r="D29" s="5" t="str">
        <f>'scenario input table'!E76</f>
        <v>x</v>
      </c>
      <c r="E29" s="5" t="str">
        <f>'scenario input table'!F76</f>
        <v>25kv AC</v>
      </c>
      <c r="F29" s="5">
        <f>'scenario input table'!G76</f>
        <v>750</v>
      </c>
      <c r="G29" s="5" t="str">
        <f>'scenario input table'!H76</f>
        <v>D4</v>
      </c>
      <c r="H29" s="5">
        <f>'scenario input table'!I76</f>
        <v>2</v>
      </c>
      <c r="I29" s="5" t="str">
        <f>'scenario input table'!J76</f>
        <v>&lt; 12,5‰</v>
      </c>
      <c r="J29" s="5" t="str">
        <f>'scenario input table'!K76</f>
        <v>GB1</v>
      </c>
      <c r="K29" s="5" t="str">
        <f>'scenario input table'!L76</f>
        <v>C45</v>
      </c>
      <c r="L29" s="5" t="str">
        <f>'scenario input table'!M76</f>
        <v>KVB</v>
      </c>
      <c r="M29" s="5" t="str">
        <f>'scenario input table'!N76</f>
        <v> 121-160 km/h</v>
      </c>
      <c r="N29" s="5">
        <f>'scenario input table'!O76</f>
        <v>86</v>
      </c>
      <c r="O29" s="5" t="str">
        <f>'scenario input table'!P76</f>
        <v>D4</v>
      </c>
      <c r="P29" s="5">
        <f>'scenario input table'!Q76</f>
        <v>0</v>
      </c>
      <c r="Q29" s="5" t="str">
        <f>'scenario input table'!R76</f>
        <v>Limited</v>
      </c>
    </row>
    <row r="30" spans="1:17" ht="23.5" customHeight="1" x14ac:dyDescent="0.35">
      <c r="A30" s="5" t="str">
        <f>'scenario input table'!A80</f>
        <v>SNCF Réseau</v>
      </c>
      <c r="B30" s="5" t="str">
        <f>'scenario input table'!B80</f>
        <v>Réding - Strasbourg</v>
      </c>
      <c r="C30" s="5" t="str">
        <f>'scenario input table'!D80</f>
        <v>x</v>
      </c>
      <c r="D30" s="5" t="str">
        <f>'scenario input table'!E80</f>
        <v>x</v>
      </c>
      <c r="E30" s="5" t="str">
        <f>'scenario input table'!F80</f>
        <v>25kv AC</v>
      </c>
      <c r="F30" s="5">
        <f>'scenario input table'!G80</f>
        <v>750</v>
      </c>
      <c r="G30" s="5" t="str">
        <f>'scenario input table'!H80</f>
        <v>D4</v>
      </c>
      <c r="H30" s="5">
        <f>'scenario input table'!I80</f>
        <v>2</v>
      </c>
      <c r="I30" s="5" t="str">
        <f>'scenario input table'!J80</f>
        <v>&lt; 12,5‰</v>
      </c>
      <c r="J30" s="5" t="str">
        <f>'scenario input table'!K80</f>
        <v>GB</v>
      </c>
      <c r="K30" s="5" t="str">
        <f>'scenario input table'!L80</f>
        <v>C45</v>
      </c>
      <c r="L30" s="5" t="str">
        <f>'scenario input table'!M80</f>
        <v>KVB</v>
      </c>
      <c r="M30" s="5" t="str">
        <f>'scenario input table'!N80</f>
        <v> 121-160 km/h</v>
      </c>
      <c r="N30" s="5">
        <f>'scenario input table'!O80</f>
        <v>68</v>
      </c>
      <c r="O30" s="5" t="str">
        <f>'scenario input table'!P80</f>
        <v>D4</v>
      </c>
      <c r="P30" s="5">
        <f>'scenario input table'!Q80</f>
        <v>0</v>
      </c>
      <c r="Q30" s="5" t="str">
        <f>'scenario input table'!R80</f>
        <v>Limited</v>
      </c>
    </row>
    <row r="31" spans="1:17" ht="22" customHeight="1" x14ac:dyDescent="0.35">
      <c r="A31" s="5" t="str">
        <f>'scenario input table'!A81</f>
        <v>SNCF Réseau</v>
      </c>
      <c r="B31" s="5" t="str">
        <f>'scenario input table'!B81</f>
        <v>Strasbourg - Mulhouse</v>
      </c>
      <c r="C31" s="5" t="str">
        <f>'scenario input table'!D81</f>
        <v>x</v>
      </c>
      <c r="D31" s="5" t="str">
        <f>'scenario input table'!E81</f>
        <v>x</v>
      </c>
      <c r="E31" s="5" t="str">
        <f>'scenario input table'!F81</f>
        <v>25kv AC</v>
      </c>
      <c r="F31" s="5">
        <f>'scenario input table'!G81</f>
        <v>750</v>
      </c>
      <c r="G31" s="5" t="str">
        <f>'scenario input table'!H81</f>
        <v>D4</v>
      </c>
      <c r="H31" s="5">
        <f>'scenario input table'!I81</f>
        <v>2</v>
      </c>
      <c r="I31" s="5" t="str">
        <f>'scenario input table'!J81</f>
        <v>&lt; 12,5‰</v>
      </c>
      <c r="J31" s="5" t="str">
        <f>'scenario input table'!K81</f>
        <v>GB1</v>
      </c>
      <c r="K31" s="5" t="str">
        <f>'scenario input table'!L81</f>
        <v>C45</v>
      </c>
      <c r="L31" s="5" t="str">
        <f>'scenario input table'!M81</f>
        <v>KVB</v>
      </c>
      <c r="M31" s="5" t="str">
        <f>'scenario input table'!N81</f>
        <v>161-220km/h</v>
      </c>
      <c r="N31" s="5">
        <f>'scenario input table'!O81</f>
        <v>107</v>
      </c>
      <c r="O31" s="5" t="str">
        <f>'scenario input table'!P81</f>
        <v>D4</v>
      </c>
      <c r="P31" s="5">
        <f>'scenario input table'!Q81</f>
        <v>0</v>
      </c>
      <c r="Q31" s="5" t="str">
        <f>'scenario input table'!R81</f>
        <v>Extremely limited</v>
      </c>
    </row>
    <row r="32" spans="1:17" ht="23.5" customHeight="1" x14ac:dyDescent="0.35">
      <c r="A32" s="5" t="str">
        <f>'scenario input table'!A78</f>
        <v>SNCF Réseau</v>
      </c>
      <c r="B32" s="5" t="str">
        <f>'scenario input table'!B78</f>
        <v>Mulhouse - Saint Louis (border)</v>
      </c>
      <c r="C32" s="5" t="str">
        <f>'scenario input table'!D78</f>
        <v>x</v>
      </c>
      <c r="D32" s="5" t="str">
        <f>'scenario input table'!E78</f>
        <v>x</v>
      </c>
      <c r="E32" s="5" t="str">
        <f>'scenario input table'!F78</f>
        <v>25kv AC</v>
      </c>
      <c r="F32" s="5">
        <f>'scenario input table'!G78</f>
        <v>750</v>
      </c>
      <c r="G32" s="5" t="str">
        <f>'scenario input table'!H78</f>
        <v>D4</v>
      </c>
      <c r="H32" s="5">
        <f>'scenario input table'!I78</f>
        <v>2</v>
      </c>
      <c r="I32" s="5" t="str">
        <f>'scenario input table'!J78</f>
        <v>&lt; 12,5‰</v>
      </c>
      <c r="J32" s="5" t="str">
        <f>'scenario input table'!K78</f>
        <v>GB</v>
      </c>
      <c r="K32" s="5" t="str">
        <f>'scenario input table'!L78</f>
        <v>C45</v>
      </c>
      <c r="L32" s="5" t="str">
        <f>'scenario input table'!M78</f>
        <v>KVB</v>
      </c>
      <c r="M32" s="5" t="str">
        <f>'scenario input table'!N78</f>
        <v>121-160 km/h</v>
      </c>
      <c r="N32" s="5">
        <f>'scenario input table'!O78</f>
        <v>28</v>
      </c>
      <c r="O32" s="5" t="str">
        <f>'scenario input table'!P78</f>
        <v>D4</v>
      </c>
      <c r="P32" s="5">
        <f>'scenario input table'!Q78</f>
        <v>0</v>
      </c>
      <c r="Q32" s="5" t="str">
        <f>'scenario input table'!R78</f>
        <v>Limited</v>
      </c>
    </row>
    <row r="33" spans="1:17" ht="24" customHeight="1" x14ac:dyDescent="0.35">
      <c r="A33" s="5" t="str">
        <f>'scenario input table'!A69</f>
        <v>SBB</v>
      </c>
      <c r="B33" s="5" t="str">
        <f>'scenario input table'!B69</f>
        <v>Saint Louis border – Basel RB Muttenz</v>
      </c>
      <c r="C33" s="5" t="str">
        <f>'scenario input table'!D69</f>
        <v>x</v>
      </c>
      <c r="D33" s="5" t="str">
        <f>'scenario input table'!E69</f>
        <v>x</v>
      </c>
      <c r="E33" s="5" t="str">
        <f>'scenario input table'!F69</f>
        <v>25kV / 15 kV AC</v>
      </c>
      <c r="F33" s="5">
        <f>'scenario input table'!G69</f>
        <v>750</v>
      </c>
      <c r="G33" s="5" t="str">
        <f>'scenario input table'!H69</f>
        <v>D4</v>
      </c>
      <c r="H33" s="5">
        <f>'scenario input table'!I69</f>
        <v>2</v>
      </c>
      <c r="I33" s="5" t="str">
        <f>'scenario input table'!J69</f>
        <v>7‰</v>
      </c>
      <c r="J33" s="5">
        <f>'scenario input table'!K69</f>
        <v>0</v>
      </c>
      <c r="K33" s="5" t="str">
        <f>'scenario input table'!L69</f>
        <v xml:space="preserve">EBV 1 / C25/344,
C45 / 353, B45 / 353, </v>
      </c>
      <c r="L33" s="5" t="str">
        <f>'scenario input table'!M69</f>
        <v>KVB
L1LS - 3.4.0</v>
      </c>
      <c r="M33" s="5">
        <f>'scenario input table'!N69</f>
        <v>100</v>
      </c>
      <c r="N33" s="5">
        <f>'scenario input table'!O69</f>
        <v>9</v>
      </c>
      <c r="O33" s="5">
        <f>'scenario input table'!P69</f>
        <v>2000</v>
      </c>
      <c r="P33" s="5">
        <f>'scenario input table'!Q69</f>
        <v>0</v>
      </c>
      <c r="Q33" s="5" t="str">
        <f>'scenario input table'!R69</f>
        <v>Limited</v>
      </c>
    </row>
    <row r="34" spans="1:17" ht="22" customHeight="1" x14ac:dyDescent="0.35">
      <c r="A34" s="5" t="str">
        <f>'scenario input table'!A82</f>
        <v>SNCF Réseau</v>
      </c>
      <c r="B34" s="5" t="str">
        <f>'scenario input table'!B82</f>
        <v>Strasbourg-Offenburg</v>
      </c>
      <c r="C34" s="5" t="str">
        <f>'scenario input table'!D82</f>
        <v>x</v>
      </c>
      <c r="D34" s="5" t="str">
        <f>'scenario input table'!E82</f>
        <v>x</v>
      </c>
      <c r="E34" s="5" t="str">
        <f>'scenario input table'!F82</f>
        <v>25kv AC</v>
      </c>
      <c r="F34" s="5">
        <f>'scenario input table'!G82</f>
        <v>750</v>
      </c>
      <c r="G34" s="5" t="str">
        <f>'scenario input table'!H82</f>
        <v>D4</v>
      </c>
      <c r="H34" s="5">
        <f>'scenario input table'!I82</f>
        <v>2</v>
      </c>
      <c r="I34" s="5" t="str">
        <f>'scenario input table'!J82</f>
        <v>&lt; 12,5‰</v>
      </c>
      <c r="J34" s="5" t="str">
        <f>'scenario input table'!K82</f>
        <v>GB1</v>
      </c>
      <c r="K34" s="5" t="str">
        <f>'scenario input table'!L82</f>
        <v>C45</v>
      </c>
      <c r="L34" s="5" t="str">
        <f>'scenario input table'!M82</f>
        <v>No speed control system</v>
      </c>
      <c r="M34" s="5" t="str">
        <f>'scenario input table'!N82</f>
        <v>101-120km/h</v>
      </c>
      <c r="N34" s="5">
        <f>'scenario input table'!O82</f>
        <v>5</v>
      </c>
      <c r="O34" s="5" t="str">
        <f>'scenario input table'!P82</f>
        <v>D4</v>
      </c>
      <c r="P34" s="5">
        <f>'scenario input table'!Q82</f>
        <v>0</v>
      </c>
      <c r="Q34" s="5" t="str">
        <f>'scenario input table'!R82</f>
        <v>Excellent</v>
      </c>
    </row>
    <row r="35" spans="1:17" x14ac:dyDescent="0.35">
      <c r="A35" s="5" t="str">
        <f>'scenario input table'!A14</f>
        <v>DB Netz</v>
      </c>
      <c r="B35" s="5" t="str">
        <f>'scenario input table'!B14</f>
        <v>Kehl - Appenweier (Offenburg)</v>
      </c>
      <c r="C35" s="5" t="str">
        <f>'scenario input table'!D14</f>
        <v>x</v>
      </c>
      <c r="D35" s="5" t="str">
        <f>'scenario input table'!E14</f>
        <v>x</v>
      </c>
      <c r="E35" s="5" t="str">
        <f>'scenario input table'!F14</f>
        <v>AC 15 kV 16,7Hz</v>
      </c>
      <c r="F35" s="5">
        <f>'scenario input table'!G14</f>
        <v>740</v>
      </c>
      <c r="G35" s="5" t="str">
        <f>'scenario input table'!H14</f>
        <v>D4</v>
      </c>
      <c r="H35" s="5">
        <f>'scenario input table'!I14</f>
        <v>2</v>
      </c>
      <c r="I35" s="5" t="str">
        <f>'scenario input table'!J14</f>
        <v>N/A</v>
      </c>
      <c r="J35" s="5" t="str">
        <f>'scenario input table'!K14</f>
        <v>Upon request</v>
      </c>
      <c r="K35" s="5" t="str">
        <f>'scenario input table'!L14</f>
        <v>P/C 80/410</v>
      </c>
      <c r="L35" s="5" t="str">
        <f>'scenario input table'!M14</f>
        <v>PZB</v>
      </c>
      <c r="M35" s="5">
        <f>'scenario input table'!N14</f>
        <v>160</v>
      </c>
      <c r="N35" s="5">
        <f>'scenario input table'!O14</f>
        <v>14</v>
      </c>
      <c r="O35" s="5">
        <f>'scenario input table'!P14</f>
        <v>0</v>
      </c>
      <c r="P35" s="5">
        <f>'scenario input table'!Q14</f>
        <v>0</v>
      </c>
      <c r="Q35" s="5">
        <f>'scenario input table'!R14</f>
        <v>0</v>
      </c>
    </row>
    <row r="36" spans="1:17" ht="15.5" x14ac:dyDescent="0.35">
      <c r="A36" s="81" t="s">
        <v>286</v>
      </c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</row>
    <row r="37" spans="1:17" ht="34" customHeight="1" x14ac:dyDescent="0.35">
      <c r="A37" s="5" t="str">
        <f>'scenario input table'!A8</f>
        <v>DB Netz</v>
      </c>
      <c r="B37" s="5" t="str">
        <f>'scenario input table'!B8</f>
        <v>(Mannheim - Mühlacker - Ludwigsburg - Kornwestheim - Ulm - Augsburg Hbf - ) München - Rosenheim - Kufstein</v>
      </c>
      <c r="C37" s="5" t="str">
        <f>'scenario input table'!D8</f>
        <v>x</v>
      </c>
      <c r="D37" s="5" t="str">
        <f>'scenario input table'!E8</f>
        <v>x</v>
      </c>
      <c r="E37" s="5" t="str">
        <f>'scenario input table'!F8</f>
        <v>AC 15 kV 16,7Hz</v>
      </c>
      <c r="F37" s="5">
        <f>'scenario input table'!G8</f>
        <v>710</v>
      </c>
      <c r="G37" s="5" t="str">
        <f>'scenario input table'!H8</f>
        <v>D4</v>
      </c>
      <c r="H37" s="5">
        <f>'scenario input table'!I8</f>
        <v>2</v>
      </c>
      <c r="I37" s="5" t="str">
        <f>'scenario input table'!J8</f>
        <v>N/A</v>
      </c>
      <c r="J37" s="5" t="str">
        <f>'scenario input table'!K8</f>
        <v>Upon request</v>
      </c>
      <c r="K37" s="5" t="str">
        <f>'scenario input table'!L8</f>
        <v>P/C 80/410</v>
      </c>
      <c r="L37" s="5" t="str">
        <f>'scenario input table'!M8</f>
        <v>PZB</v>
      </c>
      <c r="M37" s="5">
        <f>'scenario input table'!N8</f>
        <v>160</v>
      </c>
      <c r="N37" s="5">
        <f>'scenario input table'!O8</f>
        <v>460</v>
      </c>
      <c r="O37" s="5" t="str">
        <f>'scenario input table'!P8</f>
        <v>930-1385</v>
      </c>
      <c r="P37" s="5">
        <f>'scenario input table'!Q8</f>
        <v>0</v>
      </c>
      <c r="Q37" s="5">
        <f>'scenario input table'!R8</f>
        <v>0</v>
      </c>
    </row>
    <row r="38" spans="1:17" ht="21" x14ac:dyDescent="0.35">
      <c r="A38" s="5" t="str">
        <f>'scenario input table'!A49</f>
        <v>ÖBB</v>
      </c>
      <c r="B38" s="5" t="str">
        <f>'scenario input table'!B49</f>
        <v>Kufstein - Wörgl - Hall i. T. - Innsbruck - Brenner</v>
      </c>
      <c r="C38" s="5" t="str">
        <f>'scenario input table'!D49</f>
        <v>x</v>
      </c>
      <c r="D38" s="5" t="str">
        <f>'scenario input table'!E49</f>
        <v>x</v>
      </c>
      <c r="E38" s="5" t="str">
        <f>'scenario input table'!F49</f>
        <v>15 kV 16,7 Hz</v>
      </c>
      <c r="F38" s="5">
        <f>'scenario input table'!G49</f>
        <v>600</v>
      </c>
      <c r="G38" s="5" t="str">
        <f>'scenario input table'!H49</f>
        <v>22,5t (8,0t/m)</v>
      </c>
      <c r="H38" s="5">
        <f>'scenario input table'!I49</f>
        <v>2</v>
      </c>
      <c r="I38" s="5" t="str">
        <f>'scenario input table'!J49</f>
        <v>0‰-30‰</v>
      </c>
      <c r="J38" s="5" t="str">
        <f>'scenario input table'!K49</f>
        <v>GA, G1 und G2</v>
      </c>
      <c r="K38" s="5" t="str">
        <f>'scenario input table'!L49</f>
        <v>P/C 80/410</v>
      </c>
      <c r="L38" s="5" t="str">
        <f>'scenario input table'!M49</f>
        <v>PZB, ETCS 2</v>
      </c>
      <c r="M38" s="5">
        <f>'scenario input table'!N49</f>
        <v>130</v>
      </c>
      <c r="N38" s="5">
        <f>'scenario input table'!O49</f>
        <v>0</v>
      </c>
      <c r="O38" s="5" t="str">
        <f>'scenario input table'!P49</f>
        <v>700 t (one loco 1216)</v>
      </c>
      <c r="P38" s="5">
        <f>'scenario input table'!Q49</f>
        <v>0</v>
      </c>
      <c r="Q38" s="5">
        <f>'scenario input table'!R49</f>
        <v>0</v>
      </c>
    </row>
    <row r="39" spans="1:17" ht="63" x14ac:dyDescent="0.35">
      <c r="A39" s="5" t="str">
        <f>'scenario input table'!A50</f>
        <v>RFI</v>
      </c>
      <c r="B39" s="5" t="str">
        <f>'scenario input table'!B50</f>
        <v>Brenner – Verona – Milano SM</v>
      </c>
      <c r="C39" s="5" t="str">
        <f>'scenario input table'!D50</f>
        <v>x</v>
      </c>
      <c r="D39" s="5" t="str">
        <f>'scenario input table'!E50</f>
        <v>x</v>
      </c>
      <c r="E39" s="5" t="str">
        <f>'scenario input table'!F50</f>
        <v>3 KV</v>
      </c>
      <c r="F39" s="5" t="str">
        <f>'scenario input table'!G50</f>
        <v>600 ;(625 Verona-Milano)</v>
      </c>
      <c r="G39" s="5" t="str">
        <f>'scenario input table'!H50</f>
        <v>D4L</v>
      </c>
      <c r="H39" s="5">
        <f>'scenario input table'!I50</f>
        <v>2</v>
      </c>
      <c r="I39" s="5" t="str">
        <f>'scenario input table'!J50</f>
        <v>20‰-25‰ for , Brennero - Bivio/P.C. S. Massimo 
5‰-10‰ for Verona</v>
      </c>
      <c r="J39" s="5" t="str">
        <f>'scenario input table'!K50</f>
        <v>upon request</v>
      </c>
      <c r="K39" s="5" t="str">
        <f>'scenario input table'!L50</f>
        <v>PC/80</v>
      </c>
      <c r="L39" s="5" t="str">
        <f>'scenario input table'!M50</f>
        <v>SCMT</v>
      </c>
      <c r="M39" s="5">
        <f>'scenario input table'!N50</f>
        <v>100</v>
      </c>
      <c r="N39" s="5">
        <f>'scenario input table'!O50</f>
        <v>371</v>
      </c>
      <c r="O39" s="5">
        <f>'scenario input table'!P50</f>
        <v>1600</v>
      </c>
      <c r="P39" s="5">
        <f>'scenario input table'!Q50</f>
        <v>0</v>
      </c>
      <c r="Q39" s="5" t="str">
        <f>'scenario input table'!R50</f>
        <v> Extremely limited</v>
      </c>
    </row>
    <row r="40" spans="1:17" ht="15.5" x14ac:dyDescent="0.35">
      <c r="A40" s="81" t="s">
        <v>340</v>
      </c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</row>
    <row r="41" spans="1:17" ht="34" customHeight="1" x14ac:dyDescent="0.35">
      <c r="A41" s="5" t="str">
        <f>'scenario input table'!A30</f>
        <v>DB Netz</v>
      </c>
      <c r="B41" s="5" t="str">
        <f>'scenario input table'!B30</f>
        <v>Aschaffenburg - Gemünden - Würzburg - Ansbach - Donauwörth - Augsburg - München - Kufstein</v>
      </c>
      <c r="C41" s="5" t="str">
        <f>'scenario input table'!D30</f>
        <v>x</v>
      </c>
      <c r="D41" s="5" t="str">
        <f>'scenario input table'!E30</f>
        <v>x</v>
      </c>
      <c r="E41" s="5" t="str">
        <f>'scenario input table'!F30</f>
        <v>AC 15 kV
16,7Hz</v>
      </c>
      <c r="F41" s="5">
        <f>'scenario input table'!G30</f>
        <v>0</v>
      </c>
      <c r="G41" s="5" t="str">
        <f>'scenario input table'!H30</f>
        <v>D4</v>
      </c>
      <c r="H41" s="5">
        <f>'scenario input table'!I30</f>
        <v>2</v>
      </c>
      <c r="I41" s="5" t="str">
        <f>'scenario input table'!J30</f>
        <v>N/A</v>
      </c>
      <c r="J41" s="5" t="str">
        <f>'scenario input table'!K30</f>
        <v>Upon request</v>
      </c>
      <c r="K41" s="5" t="str">
        <f>'scenario input table'!L30</f>
        <v>P/C 80 P/C 410</v>
      </c>
      <c r="L41" s="5" t="str">
        <f>'scenario input table'!M30</f>
        <v>PZB</v>
      </c>
      <c r="M41" s="5" t="str">
        <f>'scenario input table'!N30</f>
        <v>Up to 160</v>
      </c>
      <c r="N41" s="5">
        <f>'scenario input table'!O30</f>
        <v>0</v>
      </c>
      <c r="O41" s="5" t="str">
        <f>'scenario input table'!P30</f>
        <v>N-S: 1600t 
S-N: 1910t</v>
      </c>
      <c r="P41" s="5">
        <f>'scenario input table'!Q30</f>
        <v>0</v>
      </c>
      <c r="Q41" s="5">
        <f>'scenario input table'!R30</f>
        <v>0</v>
      </c>
    </row>
    <row r="42" spans="1:17" ht="21" x14ac:dyDescent="0.35">
      <c r="A42" s="5" t="str">
        <f>'scenario input table'!A49</f>
        <v>ÖBB</v>
      </c>
      <c r="B42" s="5" t="str">
        <f>'scenario input table'!B49</f>
        <v>Kufstein - Wörgl - Hall i. T. - Innsbruck - Brenner</v>
      </c>
      <c r="C42" s="5" t="str">
        <f>'scenario input table'!D49</f>
        <v>x</v>
      </c>
      <c r="D42" s="5" t="str">
        <f>'scenario input table'!E49</f>
        <v>x</v>
      </c>
      <c r="E42" s="5" t="str">
        <f>'scenario input table'!F49</f>
        <v>15 kV 16,7 Hz</v>
      </c>
      <c r="F42" s="5">
        <f>'scenario input table'!G49</f>
        <v>600</v>
      </c>
      <c r="G42" s="5" t="str">
        <f>'scenario input table'!H49</f>
        <v>22,5t (8,0t/m)</v>
      </c>
      <c r="H42" s="5">
        <f>'scenario input table'!I49</f>
        <v>2</v>
      </c>
      <c r="I42" s="5" t="str">
        <f>'scenario input table'!J49</f>
        <v>0‰-30‰</v>
      </c>
      <c r="J42" s="5" t="str">
        <f>'scenario input table'!K49</f>
        <v>GA, G1 und G2</v>
      </c>
      <c r="K42" s="5" t="str">
        <f>'scenario input table'!L49</f>
        <v>P/C 80/410</v>
      </c>
      <c r="L42" s="5" t="str">
        <f>'scenario input table'!M49</f>
        <v>PZB, ETCS 2</v>
      </c>
      <c r="M42" s="5">
        <f>'scenario input table'!N49</f>
        <v>130</v>
      </c>
      <c r="N42" s="5">
        <f>'scenario input table'!O49</f>
        <v>0</v>
      </c>
      <c r="O42" s="5" t="str">
        <f>'scenario input table'!P49</f>
        <v>700 t (one loco 1216)</v>
      </c>
      <c r="P42" s="5">
        <f>'scenario input table'!Q49</f>
        <v>0</v>
      </c>
      <c r="Q42" s="5">
        <f>'scenario input table'!R49</f>
        <v>0</v>
      </c>
    </row>
    <row r="43" spans="1:17" ht="63" x14ac:dyDescent="0.35">
      <c r="A43" s="5" t="str">
        <f>'scenario input table'!A50</f>
        <v>RFI</v>
      </c>
      <c r="B43" s="5" t="str">
        <f>'scenario input table'!B50</f>
        <v>Brenner – Verona – Milano SM</v>
      </c>
      <c r="C43" s="5" t="str">
        <f>'scenario input table'!D50</f>
        <v>x</v>
      </c>
      <c r="D43" s="5" t="str">
        <f>'scenario input table'!E50</f>
        <v>x</v>
      </c>
      <c r="E43" s="5" t="str">
        <f>'scenario input table'!F50</f>
        <v>3 KV</v>
      </c>
      <c r="F43" s="5" t="str">
        <f>'scenario input table'!G50</f>
        <v>600 ;(625 Verona-Milano)</v>
      </c>
      <c r="G43" s="5" t="str">
        <f>'scenario input table'!H50</f>
        <v>D4L</v>
      </c>
      <c r="H43" s="5">
        <f>'scenario input table'!I50</f>
        <v>2</v>
      </c>
      <c r="I43" s="5" t="str">
        <f>'scenario input table'!J50</f>
        <v>20‰-25‰ for , Brennero - Bivio/P.C. S. Massimo 
5‰-10‰ for Verona</v>
      </c>
      <c r="J43" s="5" t="str">
        <f>'scenario input table'!K50</f>
        <v>upon request</v>
      </c>
      <c r="K43" s="5" t="str">
        <f>'scenario input table'!L50</f>
        <v>PC/80</v>
      </c>
      <c r="L43" s="5" t="str">
        <f>'scenario input table'!M50</f>
        <v>SCMT</v>
      </c>
      <c r="M43" s="5">
        <f>'scenario input table'!N50</f>
        <v>100</v>
      </c>
      <c r="N43" s="5">
        <f>'scenario input table'!O50</f>
        <v>371</v>
      </c>
      <c r="O43" s="5">
        <f>'scenario input table'!P50</f>
        <v>1600</v>
      </c>
      <c r="P43" s="5">
        <f>'scenario input table'!Q50</f>
        <v>0</v>
      </c>
      <c r="Q43" s="5" t="str">
        <f>'scenario input table'!R50</f>
        <v> Extremely limited</v>
      </c>
    </row>
    <row r="44" spans="1:17" ht="15.5" x14ac:dyDescent="0.35">
      <c r="A44" s="81" t="s">
        <v>287</v>
      </c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</row>
    <row r="45" spans="1:17" x14ac:dyDescent="0.35">
      <c r="A45" s="5" t="str">
        <f>'scenario input table'!A21</f>
        <v>DB Netz</v>
      </c>
      <c r="B45" s="5" t="str">
        <f>'scenario input table'!B21</f>
        <v xml:space="preserve">Offenburg - Singen </v>
      </c>
      <c r="C45" s="5" t="str">
        <f>'scenario input table'!D21</f>
        <v>x</v>
      </c>
      <c r="D45" s="5" t="str">
        <f>'scenario input table'!E21</f>
        <v>x</v>
      </c>
      <c r="E45" s="5" t="str">
        <f>'scenario input table'!F21</f>
        <v>AC 15 kV 16,7Hz</v>
      </c>
      <c r="F45" s="5">
        <f>'scenario input table'!G21</f>
        <v>550</v>
      </c>
      <c r="G45" s="5" t="str">
        <f>'scenario input table'!H21</f>
        <v>D4</v>
      </c>
      <c r="H45" s="5">
        <f>'scenario input table'!I21</f>
        <v>2</v>
      </c>
      <c r="I45" s="5" t="str">
        <f>'scenario input table'!J21</f>
        <v>&lt; 40‰</v>
      </c>
      <c r="J45" s="5" t="str">
        <f>'scenario input table'!K21</f>
        <v>Upon request</v>
      </c>
      <c r="K45" s="5" t="str">
        <f>'scenario input table'!L21</f>
        <v>P/C 45/375</v>
      </c>
      <c r="L45" s="5" t="str">
        <f>'scenario input table'!M21</f>
        <v>PZB</v>
      </c>
      <c r="M45" s="5" t="str">
        <f>'scenario input table'!N21</f>
        <v>Up to 160</v>
      </c>
      <c r="N45" s="5">
        <f>'scenario input table'!O21</f>
        <v>150</v>
      </c>
      <c r="O45" s="5" t="str">
        <f>'scenario input table'!P21</f>
        <v>1060-1230</v>
      </c>
      <c r="P45" s="5">
        <f>'scenario input table'!Q21</f>
        <v>0</v>
      </c>
      <c r="Q45" s="5">
        <f>'scenario input table'!R21</f>
        <v>0</v>
      </c>
    </row>
    <row r="46" spans="1:17" ht="21" x14ac:dyDescent="0.35">
      <c r="A46" s="5" t="str">
        <f>'scenario input table'!A24</f>
        <v>DB Netz</v>
      </c>
      <c r="B46" s="5" t="str">
        <f>'scenario input table'!B24</f>
        <v>Singen - Schaffhausen</v>
      </c>
      <c r="C46" s="5" t="str">
        <f>'scenario input table'!D24</f>
        <v>x</v>
      </c>
      <c r="D46" s="5" t="str">
        <f>'scenario input table'!E24</f>
        <v>x</v>
      </c>
      <c r="E46" s="5" t="str">
        <f>'scenario input table'!F24</f>
        <v>AC 15 kV
16,7Hz</v>
      </c>
      <c r="F46" s="5">
        <f>'scenario input table'!G24</f>
        <v>580</v>
      </c>
      <c r="G46" s="5" t="str">
        <f>'scenario input table'!H24</f>
        <v>D4</v>
      </c>
      <c r="H46" s="5">
        <f>'scenario input table'!I24</f>
        <v>2</v>
      </c>
      <c r="I46" s="5" t="str">
        <f>'scenario input table'!J24</f>
        <v>N/A</v>
      </c>
      <c r="J46" s="5" t="str">
        <f>'scenario input table'!K24</f>
        <v>Upon request</v>
      </c>
      <c r="K46" s="5" t="str">
        <f>'scenario input table'!L24</f>
        <v>P/C 70/400</v>
      </c>
      <c r="L46" s="5" t="str">
        <f>'scenario input table'!M24</f>
        <v>PZB</v>
      </c>
      <c r="M46" s="5">
        <f>'scenario input table'!N24</f>
        <v>160</v>
      </c>
      <c r="N46" s="5">
        <f>'scenario input table'!O24</f>
        <v>20</v>
      </c>
      <c r="O46" s="5" t="str">
        <f>'scenario input table'!P24</f>
        <v>1: 3130t 2: 2275t</v>
      </c>
      <c r="P46" s="5">
        <f>'scenario input table'!Q24</f>
        <v>0</v>
      </c>
      <c r="Q46" s="5">
        <f>'scenario input table'!R24</f>
        <v>0</v>
      </c>
    </row>
    <row r="47" spans="1:17" ht="21" x14ac:dyDescent="0.35">
      <c r="A47" s="5" t="str">
        <f>'scenario input table'!A70</f>
        <v>SBB</v>
      </c>
      <c r="B47" s="5" t="str">
        <f>'scenario input table'!B70</f>
        <v>Schaffhausen (border) - Zurich Oerlikon</v>
      </c>
      <c r="C47" s="5" t="str">
        <f>'scenario input table'!D70</f>
        <v>x</v>
      </c>
      <c r="D47" s="5" t="str">
        <f>'scenario input table'!E70</f>
        <v>x</v>
      </c>
      <c r="E47" s="5" t="str">
        <f>'scenario input table'!F70</f>
        <v>AC 15 kV 16,7Hz</v>
      </c>
      <c r="F47" s="5">
        <f>'scenario input table'!G70</f>
        <v>750</v>
      </c>
      <c r="G47" s="5" t="str">
        <f>'scenario input table'!H70</f>
        <v>D4</v>
      </c>
      <c r="H47" s="5">
        <f>'scenario input table'!I70</f>
        <v>2</v>
      </c>
      <c r="I47" s="5" t="str">
        <f>'scenario input table'!J70</f>
        <v>10‰</v>
      </c>
      <c r="J47" s="5" t="str">
        <f>'scenario input table'!K70</f>
        <v>EBV 2, includes UIC G1</v>
      </c>
      <c r="K47" s="5" t="str">
        <f>'scenario input table'!L70</f>
        <v>P/C 60/384</v>
      </c>
      <c r="L47" s="5" t="str">
        <f>'scenario input table'!M70</f>
        <v>L1 LS 3.4.0</v>
      </c>
      <c r="M47" s="5">
        <f>'scenario input table'!N70</f>
        <v>100</v>
      </c>
      <c r="N47" s="5">
        <f>'scenario input table'!O70</f>
        <v>52</v>
      </c>
      <c r="O47" s="5" t="str">
        <f>'scenario input table'!P70</f>
        <v>22,5 t</v>
      </c>
      <c r="P47" s="5" t="str">
        <f>'scenario input table'!Q70</f>
        <v>Some part one track only</v>
      </c>
      <c r="Q47" s="5" t="str">
        <f>'scenario input table'!R70</f>
        <v>Good</v>
      </c>
    </row>
    <row r="48" spans="1:17" ht="15.5" x14ac:dyDescent="0.35">
      <c r="A48" s="81" t="s">
        <v>289</v>
      </c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</row>
    <row r="49" spans="1:17" ht="45" customHeight="1" x14ac:dyDescent="0.35">
      <c r="A49" s="5" t="str">
        <f>'scenario input table'!A19</f>
        <v>DB Netz</v>
      </c>
      <c r="B49" s="5" t="str">
        <f>'scenario input table'!B19</f>
        <v>Müllheim - Neuenburg (Rhine bridge)</v>
      </c>
      <c r="C49" s="5" t="str">
        <f>'scenario input table'!D19</f>
        <v>x</v>
      </c>
      <c r="D49" s="5" t="str">
        <f>'scenario input table'!E19</f>
        <v>x</v>
      </c>
      <c r="E49" s="5" t="str">
        <f>'scenario input table'!F19</f>
        <v>AC 15 kV 16,7Hz</v>
      </c>
      <c r="F49" s="5" t="str">
        <f>'scenario input table'!G19</f>
        <v xml:space="preserve">446m by traincrossing, 740m by free passage </v>
      </c>
      <c r="G49" s="5" t="str">
        <f>'scenario input table'!H19</f>
        <v>D4</v>
      </c>
      <c r="H49" s="5">
        <f>'scenario input table'!I19</f>
        <v>1</v>
      </c>
      <c r="I49" s="5" t="str">
        <f>'scenario input table'!J19</f>
        <v>N/A</v>
      </c>
      <c r="J49" s="5" t="str">
        <f>'scenario input table'!K19</f>
        <v>GA</v>
      </c>
      <c r="K49" s="5" t="str">
        <f>'scenario input table'!L19</f>
        <v>P/C 80/410</v>
      </c>
      <c r="L49" s="5" t="str">
        <f>'scenario input table'!M19</f>
        <v>PZB</v>
      </c>
      <c r="M49" s="5" t="str">
        <f>'scenario input table'!N19</f>
        <v>Up to 100</v>
      </c>
      <c r="N49" s="5">
        <f>'scenario input table'!O19</f>
        <v>5</v>
      </c>
      <c r="O49" s="5" t="str">
        <f>'scenario input table'!P19</f>
        <v>3190-3965</v>
      </c>
      <c r="P49" s="5" t="str">
        <f>'scenario input table'!Q19</f>
        <v>Only direction north</v>
      </c>
      <c r="Q49" s="5">
        <f>'scenario input table'!R19</f>
        <v>0</v>
      </c>
    </row>
    <row r="50" spans="1:17" ht="23.5" customHeight="1" x14ac:dyDescent="0.35">
      <c r="A50" s="5" t="str">
        <f>'scenario input table'!A79</f>
        <v>SNCF Réseau</v>
      </c>
      <c r="B50" s="5" t="str">
        <f>'scenario input table'!B79</f>
        <v>Neuenburg - Mulhouse</v>
      </c>
      <c r="C50" s="5" t="str">
        <f>'scenario input table'!D79</f>
        <v>x</v>
      </c>
      <c r="D50" s="5" t="str">
        <f>'scenario input table'!E79</f>
        <v>x</v>
      </c>
      <c r="E50" s="5" t="str">
        <f>'scenario input table'!F79</f>
        <v>25kv AC</v>
      </c>
      <c r="F50" s="5">
        <f>'scenario input table'!G79</f>
        <v>750</v>
      </c>
      <c r="G50" s="5" t="str">
        <f>'scenario input table'!H79</f>
        <v>D4</v>
      </c>
      <c r="H50" s="5">
        <f>'scenario input table'!I79</f>
        <v>1</v>
      </c>
      <c r="I50" s="5" t="str">
        <f>'scenario input table'!J79</f>
        <v>&lt; 12,5‰</v>
      </c>
      <c r="J50" s="5" t="str">
        <f>'scenario input table'!K79</f>
        <v>GB1</v>
      </c>
      <c r="K50" s="5" t="str">
        <f>'scenario input table'!L79</f>
        <v>C45</v>
      </c>
      <c r="L50" s="5" t="str">
        <f>'scenario input table'!M79</f>
        <v>KVB</v>
      </c>
      <c r="M50" s="5" t="str">
        <f>'scenario input table'!N79</f>
        <v>61-100 km/h</v>
      </c>
      <c r="N50" s="5">
        <f>'scenario input table'!O79</f>
        <v>19</v>
      </c>
      <c r="O50" s="5" t="str">
        <f>'scenario input table'!P79</f>
        <v>D4</v>
      </c>
      <c r="P50" s="5">
        <f>'scenario input table'!Q79</f>
        <v>0</v>
      </c>
      <c r="Q50" s="5" t="str">
        <f>'scenario input table'!R79</f>
        <v>Excellent</v>
      </c>
    </row>
    <row r="51" spans="1:17" ht="22" customHeight="1" x14ac:dyDescent="0.35">
      <c r="A51" s="5" t="str">
        <f>'scenario input table'!A78</f>
        <v>SNCF Réseau</v>
      </c>
      <c r="B51" s="5" t="str">
        <f>'scenario input table'!B78</f>
        <v>Mulhouse - Saint Louis (border)</v>
      </c>
      <c r="C51" s="5" t="str">
        <f>'scenario input table'!D78</f>
        <v>x</v>
      </c>
      <c r="D51" s="5" t="str">
        <f>'scenario input table'!E78</f>
        <v>x</v>
      </c>
      <c r="E51" s="5" t="str">
        <f>'scenario input table'!F78</f>
        <v>25kv AC</v>
      </c>
      <c r="F51" s="5">
        <f>'scenario input table'!G78</f>
        <v>750</v>
      </c>
      <c r="G51" s="5" t="str">
        <f>'scenario input table'!H78</f>
        <v>D4</v>
      </c>
      <c r="H51" s="5">
        <f>'scenario input table'!I78</f>
        <v>2</v>
      </c>
      <c r="I51" s="5" t="str">
        <f>'scenario input table'!J78</f>
        <v>&lt; 12,5‰</v>
      </c>
      <c r="J51" s="5" t="str">
        <f>'scenario input table'!K78</f>
        <v>GB</v>
      </c>
      <c r="K51" s="5" t="str">
        <f>'scenario input table'!L78</f>
        <v>C45</v>
      </c>
      <c r="L51" s="5" t="str">
        <f>'scenario input table'!M78</f>
        <v>KVB</v>
      </c>
      <c r="M51" s="5" t="str">
        <f>'scenario input table'!N78</f>
        <v>121-160 km/h</v>
      </c>
      <c r="N51" s="5">
        <f>'scenario input table'!O78</f>
        <v>28</v>
      </c>
      <c r="O51" s="5" t="str">
        <f>'scenario input table'!P78</f>
        <v>D4</v>
      </c>
      <c r="P51" s="5">
        <f>'scenario input table'!Q78</f>
        <v>0</v>
      </c>
      <c r="Q51" s="5" t="str">
        <f>'scenario input table'!R78</f>
        <v>Limited</v>
      </c>
    </row>
    <row r="52" spans="1:17" ht="24" customHeight="1" x14ac:dyDescent="0.35">
      <c r="A52" s="5" t="str">
        <f>'scenario input table'!A69</f>
        <v>SBB</v>
      </c>
      <c r="B52" s="5" t="str">
        <f>'scenario input table'!B69</f>
        <v>Saint Louis border – Basel RB Muttenz</v>
      </c>
      <c r="C52" s="5" t="str">
        <f>'scenario input table'!D69</f>
        <v>x</v>
      </c>
      <c r="D52" s="5" t="str">
        <f>'scenario input table'!E69</f>
        <v>x</v>
      </c>
      <c r="E52" s="5" t="str">
        <f>'scenario input table'!F69</f>
        <v>25kV / 15 kV AC</v>
      </c>
      <c r="F52" s="5">
        <f>'scenario input table'!G69</f>
        <v>750</v>
      </c>
      <c r="G52" s="5" t="str">
        <f>'scenario input table'!H69</f>
        <v>D4</v>
      </c>
      <c r="H52" s="5">
        <f>'scenario input table'!I69</f>
        <v>2</v>
      </c>
      <c r="I52" s="5" t="str">
        <f>'scenario input table'!J69</f>
        <v>7‰</v>
      </c>
      <c r="J52" s="5">
        <f>'scenario input table'!K69</f>
        <v>0</v>
      </c>
      <c r="K52" s="5" t="str">
        <f>'scenario input table'!L69</f>
        <v xml:space="preserve">EBV 1 / C25/344,
C45 / 353, B45 / 353, </v>
      </c>
      <c r="L52" s="5" t="str">
        <f>'scenario input table'!M69</f>
        <v>KVB
L1LS - 3.4.0</v>
      </c>
      <c r="M52" s="5">
        <f>'scenario input table'!N69</f>
        <v>100</v>
      </c>
      <c r="N52" s="5">
        <f>'scenario input table'!O69</f>
        <v>9</v>
      </c>
      <c r="O52" s="5">
        <f>'scenario input table'!P69</f>
        <v>2000</v>
      </c>
      <c r="P52" s="5">
        <f>'scenario input table'!Q69</f>
        <v>0</v>
      </c>
      <c r="Q52" s="5" t="str">
        <f>'scenario input table'!R69</f>
        <v>Limited</v>
      </c>
    </row>
    <row r="53" spans="1:17" x14ac:dyDescent="0.35">
      <c r="A53" s="31"/>
    </row>
    <row r="54" spans="1:17" x14ac:dyDescent="0.35">
      <c r="A54" s="31"/>
    </row>
    <row r="56" spans="1:17" x14ac:dyDescent="0.35">
      <c r="A56" s="32"/>
    </row>
    <row r="57" spans="1:17" x14ac:dyDescent="0.35">
      <c r="A57" s="30"/>
    </row>
  </sheetData>
  <customSheetViews>
    <customSheetView guid="{5F5AB960-9E3B-4ABB-8B79-6A32B4EB09AF}" topLeftCell="A25">
      <selection activeCell="A43" sqref="A43:Q43"/>
      <pageMargins left="0" right="0" top="0" bottom="0" header="0" footer="0"/>
      <pageSetup paperSize="9" orientation="portrait" r:id="rId1"/>
    </customSheetView>
  </customSheetViews>
  <mergeCells count="17">
    <mergeCell ref="A13:Q13"/>
    <mergeCell ref="A6:Q6"/>
    <mergeCell ref="P1:P2"/>
    <mergeCell ref="Q1:Q2"/>
    <mergeCell ref="A3:Q3"/>
    <mergeCell ref="C1:D1"/>
    <mergeCell ref="E1:E2"/>
    <mergeCell ref="G1:G2"/>
    <mergeCell ref="H1:H2"/>
    <mergeCell ref="K1:K2"/>
    <mergeCell ref="N1:N2"/>
    <mergeCell ref="A48:Q48"/>
    <mergeCell ref="A36:Q36"/>
    <mergeCell ref="A44:Q44"/>
    <mergeCell ref="A26:Q26"/>
    <mergeCell ref="A22:Q22"/>
    <mergeCell ref="A40:Q40"/>
  </mergeCells>
  <conditionalFormatting sqref="A1:XFD1 A2:E2 G2:XFD2 A44:XFD1048576 R40:XFD43 A3:XFD39">
    <cfRule type="cellIs" dxfId="24" priority="2" operator="between">
      <formula>0</formula>
      <formula>0</formula>
    </cfRule>
  </conditionalFormatting>
  <conditionalFormatting sqref="A40:Q43">
    <cfRule type="cellIs" dxfId="23" priority="1" operator="between">
      <formula>0</formula>
      <formula>0</formula>
    </cfRule>
  </conditionalFormatting>
  <pageMargins left="0.7" right="0.7" top="0.78740157499999996" bottom="0.78740157499999996" header="0.3" footer="0.3"/>
  <pageSetup paperSize="9"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U20"/>
  <sheetViews>
    <sheetView zoomScale="80" zoomScaleNormal="80" workbookViewId="0">
      <selection activeCell="C2" sqref="C1:U1048576"/>
    </sheetView>
  </sheetViews>
  <sheetFormatPr baseColWidth="10" defaultColWidth="11.453125" defaultRowHeight="14.5" x14ac:dyDescent="0.35"/>
  <cols>
    <col min="1" max="1" width="10.1796875" style="18" customWidth="1"/>
    <col min="2" max="2" width="25.26953125" style="1" customWidth="1"/>
    <col min="3" max="3" width="8.26953125" style="19" customWidth="1"/>
    <col min="4" max="4" width="7.453125" style="19" customWidth="1"/>
    <col min="5" max="5" width="13.7265625" style="19" customWidth="1"/>
    <col min="6" max="6" width="10.7265625" style="19" customWidth="1"/>
    <col min="7" max="7" width="10.26953125" style="19" customWidth="1"/>
    <col min="8" max="8" width="11" style="19" customWidth="1"/>
    <col min="9" max="9" width="10.54296875" style="19" customWidth="1"/>
    <col min="10" max="10" width="13.1796875" style="19" customWidth="1"/>
    <col min="11" max="12" width="13.26953125" style="19" customWidth="1"/>
    <col min="13" max="13" width="10.1796875" style="19" customWidth="1"/>
    <col min="14" max="15" width="13.26953125" style="19" customWidth="1"/>
    <col min="16" max="16" width="16.453125" style="19" customWidth="1"/>
    <col min="17" max="17" width="11.7265625" style="19" customWidth="1"/>
    <col min="18" max="18" width="13.26953125" style="13" customWidth="1"/>
    <col min="19" max="21" width="11.453125" style="13"/>
  </cols>
  <sheetData>
    <row r="1" spans="1:17" x14ac:dyDescent="0.35">
      <c r="A1" s="42" t="s">
        <v>0</v>
      </c>
      <c r="B1" s="42" t="s">
        <v>1</v>
      </c>
      <c r="C1" s="82" t="s">
        <v>2</v>
      </c>
      <c r="D1" s="82"/>
      <c r="E1" s="82" t="s">
        <v>3</v>
      </c>
      <c r="F1" s="82" t="s">
        <v>4</v>
      </c>
      <c r="G1" s="82" t="s">
        <v>5</v>
      </c>
      <c r="H1" s="90" t="s">
        <v>6</v>
      </c>
      <c r="I1" s="52" t="s">
        <v>7</v>
      </c>
      <c r="J1" s="43" t="s">
        <v>8</v>
      </c>
      <c r="K1" s="82" t="s">
        <v>9</v>
      </c>
      <c r="L1" s="43" t="s">
        <v>10</v>
      </c>
      <c r="M1" s="43" t="s">
        <v>11</v>
      </c>
      <c r="N1" s="82" t="s">
        <v>12</v>
      </c>
      <c r="O1" s="43" t="s">
        <v>13</v>
      </c>
      <c r="P1" s="82" t="s">
        <v>14</v>
      </c>
      <c r="Q1" s="82" t="s">
        <v>15</v>
      </c>
    </row>
    <row r="2" spans="1:17" x14ac:dyDescent="0.35">
      <c r="A2" s="45"/>
      <c r="B2" s="45"/>
      <c r="C2" s="43" t="s">
        <v>16</v>
      </c>
      <c r="D2" s="43" t="s">
        <v>17</v>
      </c>
      <c r="E2" s="82"/>
      <c r="F2" s="82"/>
      <c r="G2" s="82"/>
      <c r="H2" s="90"/>
      <c r="I2" s="46"/>
      <c r="J2" s="46"/>
      <c r="K2" s="82"/>
      <c r="L2" s="46"/>
      <c r="M2" s="46"/>
      <c r="N2" s="82"/>
      <c r="O2" s="46"/>
      <c r="P2" s="82"/>
      <c r="Q2" s="82"/>
    </row>
    <row r="3" spans="1:17" ht="15.5" x14ac:dyDescent="0.35">
      <c r="A3" s="85" t="s">
        <v>290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</row>
    <row r="4" spans="1:17" ht="25" customHeight="1" x14ac:dyDescent="0.35">
      <c r="A4" s="48" t="str">
        <f>'scenario input table'!A62</f>
        <v>SBB</v>
      </c>
      <c r="B4" s="48" t="str">
        <f>'scenario input table'!B62</f>
        <v>Basel SBB RB - Gellert (Rhine bridge)</v>
      </c>
      <c r="C4" s="5" t="str">
        <f>'scenario input table'!D62</f>
        <v>x</v>
      </c>
      <c r="D4" s="5" t="str">
        <f>'scenario input table'!E62</f>
        <v>x</v>
      </c>
      <c r="E4" s="5" t="str">
        <f>'scenario input table'!F62</f>
        <v>AC 15 kV 16,7Hz</v>
      </c>
      <c r="F4" s="5">
        <f>'scenario input table'!G62</f>
        <v>0</v>
      </c>
      <c r="G4" s="5" t="str">
        <f>'scenario input table'!H62</f>
        <v>D4</v>
      </c>
      <c r="H4" s="5">
        <f>'scenario input table'!I62</f>
        <v>2</v>
      </c>
      <c r="I4" s="5" t="str">
        <f>'scenario input table'!J62</f>
        <v>11‰</v>
      </c>
      <c r="J4" s="5" t="str">
        <f>'scenario input table'!K62</f>
        <v>EBV 3, includes UIC G1</v>
      </c>
      <c r="K4" s="5" t="str">
        <f>'scenario input table'!L62</f>
        <v>P/C 80/405</v>
      </c>
      <c r="L4" s="5" t="str">
        <f>'scenario input table'!M62</f>
        <v>L1 LS 3.4.0</v>
      </c>
      <c r="M4" s="5">
        <f>'scenario input table'!N62</f>
        <v>0</v>
      </c>
      <c r="N4" s="5">
        <f>'scenario input table'!O62</f>
        <v>5</v>
      </c>
      <c r="O4" s="5" t="str">
        <f>'scenario input table'!P62</f>
        <v>22,5 t</v>
      </c>
      <c r="P4" s="5">
        <f>'scenario input table'!Q62</f>
        <v>0</v>
      </c>
      <c r="Q4" s="5" t="str">
        <f>'scenario input table'!R62</f>
        <v>Limited</v>
      </c>
    </row>
    <row r="5" spans="1:17" ht="15.5" x14ac:dyDescent="0.35">
      <c r="A5" s="87" t="s">
        <v>285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</row>
    <row r="6" spans="1:17" ht="34.5" customHeight="1" x14ac:dyDescent="0.35">
      <c r="A6" s="5" t="str">
        <f>'scenario input table'!A6</f>
        <v>DB Netz</v>
      </c>
      <c r="B6" s="5" t="str">
        <f>'scenario input table'!B6</f>
        <v>(Mannheim -) Kornwestheim- Singen</v>
      </c>
      <c r="C6" s="5" t="str">
        <f>'scenario input table'!D6</f>
        <v>x</v>
      </c>
      <c r="D6" s="5" t="str">
        <f>'scenario input table'!E6</f>
        <v>x</v>
      </c>
      <c r="E6" s="5" t="str">
        <f>'scenario input table'!F6</f>
        <v>AC 15 kV 16,7Hz</v>
      </c>
      <c r="F6" s="5">
        <f>'scenario input table'!G6</f>
        <v>550</v>
      </c>
      <c r="G6" s="5" t="str">
        <f>'scenario input table'!H6</f>
        <v>D4</v>
      </c>
      <c r="H6" s="5">
        <f>'scenario input table'!I6</f>
        <v>1</v>
      </c>
      <c r="I6" s="5" t="str">
        <f>'scenario input table'!J6</f>
        <v>&lt; 20‰</v>
      </c>
      <c r="J6" s="5" t="str">
        <f>'scenario input table'!K6</f>
        <v>Upon request</v>
      </c>
      <c r="K6" s="5" t="str">
        <f>'scenario input table'!L6</f>
        <v>P/C 65/395</v>
      </c>
      <c r="L6" s="5" t="str">
        <f>'scenario input table'!M6</f>
        <v>PZB</v>
      </c>
      <c r="M6" s="5">
        <f>'scenario input table'!N6</f>
        <v>100</v>
      </c>
      <c r="N6" s="5">
        <f>'scenario input table'!O6</f>
        <v>276</v>
      </c>
      <c r="O6" s="5" t="str">
        <f>'scenario input table'!P6</f>
        <v>1245-1640</v>
      </c>
      <c r="P6" s="5" t="str">
        <f>'scenario input table'!Q6</f>
        <v>Change of direction in Singen; partly single track</v>
      </c>
      <c r="Q6" s="5">
        <f>'scenario input table'!R6</f>
        <v>0</v>
      </c>
    </row>
    <row r="7" spans="1:17" ht="25.5" customHeight="1" x14ac:dyDescent="0.35">
      <c r="A7" s="5" t="str">
        <f>'scenario input table'!A25</f>
        <v>DB Netz</v>
      </c>
      <c r="B7" s="5" t="str">
        <f>'scenario input table'!B25</f>
        <v>Singen – Schaffhausen (border)</v>
      </c>
      <c r="C7" s="5" t="str">
        <f>'scenario input table'!D25</f>
        <v>x</v>
      </c>
      <c r="D7" s="5" t="str">
        <f>'scenario input table'!E25</f>
        <v>x</v>
      </c>
      <c r="E7" s="5" t="str">
        <f>'scenario input table'!F25</f>
        <v>AC 15 kV
16,7Hz</v>
      </c>
      <c r="F7" s="5">
        <f>'scenario input table'!G25</f>
        <v>580</v>
      </c>
      <c r="G7" s="5" t="str">
        <f>'scenario input table'!H25</f>
        <v>D4</v>
      </c>
      <c r="H7" s="5">
        <f>'scenario input table'!I25</f>
        <v>2</v>
      </c>
      <c r="I7" s="5" t="str">
        <f>'scenario input table'!J25</f>
        <v>N/A</v>
      </c>
      <c r="J7" s="5" t="str">
        <f>'scenario input table'!K25</f>
        <v>Upon request</v>
      </c>
      <c r="K7" s="5" t="str">
        <f>'scenario input table'!L25</f>
        <v>P/C 70/400</v>
      </c>
      <c r="L7" s="5" t="str">
        <f>'scenario input table'!M25</f>
        <v>PZB</v>
      </c>
      <c r="M7" s="5">
        <f>'scenario input table'!N25</f>
        <v>160</v>
      </c>
      <c r="N7" s="5">
        <f>'scenario input table'!O25</f>
        <v>20</v>
      </c>
      <c r="O7" s="5" t="str">
        <f>'scenario input table'!P25</f>
        <v>1: 3130t 2: 2275t</v>
      </c>
      <c r="P7" s="5">
        <f>'scenario input table'!Q25</f>
        <v>0</v>
      </c>
      <c r="Q7" s="5">
        <f>'scenario input table'!R25</f>
        <v>0</v>
      </c>
    </row>
    <row r="8" spans="1:17" ht="24" customHeight="1" x14ac:dyDescent="0.35">
      <c r="A8" s="5" t="str">
        <f>'scenario input table'!A70</f>
        <v>SBB</v>
      </c>
      <c r="B8" s="5" t="str">
        <f>'scenario input table'!B70</f>
        <v>Schaffhausen (border) - Zurich Oerlikon</v>
      </c>
      <c r="C8" s="5" t="str">
        <f>'scenario input table'!D70</f>
        <v>x</v>
      </c>
      <c r="D8" s="5" t="str">
        <f>'scenario input table'!E70</f>
        <v>x</v>
      </c>
      <c r="E8" s="5" t="str">
        <f>'scenario input table'!F70</f>
        <v>AC 15 kV 16,7Hz</v>
      </c>
      <c r="F8" s="5">
        <f>'scenario input table'!G70</f>
        <v>750</v>
      </c>
      <c r="G8" s="5" t="str">
        <f>'scenario input table'!H70</f>
        <v>D4</v>
      </c>
      <c r="H8" s="5">
        <f>'scenario input table'!I70</f>
        <v>2</v>
      </c>
      <c r="I8" s="5" t="str">
        <f>'scenario input table'!J70</f>
        <v>10‰</v>
      </c>
      <c r="J8" s="5" t="str">
        <f>'scenario input table'!K70</f>
        <v>EBV 2, includes UIC G1</v>
      </c>
      <c r="K8" s="5" t="str">
        <f>'scenario input table'!L70</f>
        <v>P/C 60/384</v>
      </c>
      <c r="L8" s="5" t="str">
        <f>'scenario input table'!M70</f>
        <v>L1 LS 3.4.0</v>
      </c>
      <c r="M8" s="5">
        <f>'scenario input table'!N70</f>
        <v>100</v>
      </c>
      <c r="N8" s="5">
        <f>'scenario input table'!O70</f>
        <v>52</v>
      </c>
      <c r="O8" s="5" t="str">
        <f>'scenario input table'!P70</f>
        <v>22,5 t</v>
      </c>
      <c r="P8" s="5" t="str">
        <f>'scenario input table'!Q70</f>
        <v>Some part one track only</v>
      </c>
      <c r="Q8" s="5" t="str">
        <f>'scenario input table'!R70</f>
        <v>Good</v>
      </c>
    </row>
    <row r="9" spans="1:17" ht="15.5" x14ac:dyDescent="0.35">
      <c r="A9" s="87" t="s">
        <v>287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</row>
    <row r="10" spans="1:17" x14ac:dyDescent="0.35">
      <c r="A10" s="5" t="str">
        <f>'scenario input table'!A21</f>
        <v>DB Netz</v>
      </c>
      <c r="B10" s="5" t="str">
        <f>'scenario input table'!B21</f>
        <v xml:space="preserve">Offenburg - Singen </v>
      </c>
      <c r="C10" s="5" t="str">
        <f>'scenario input table'!D21</f>
        <v>x</v>
      </c>
      <c r="D10" s="5" t="str">
        <f>'scenario input table'!E21</f>
        <v>x</v>
      </c>
      <c r="E10" s="5" t="str">
        <f>'scenario input table'!F21</f>
        <v>AC 15 kV 16,7Hz</v>
      </c>
      <c r="F10" s="5">
        <f>'scenario input table'!G21</f>
        <v>550</v>
      </c>
      <c r="G10" s="5" t="str">
        <f>'scenario input table'!H21</f>
        <v>D4</v>
      </c>
      <c r="H10" s="5">
        <f>'scenario input table'!I21</f>
        <v>2</v>
      </c>
      <c r="I10" s="5" t="str">
        <f>'scenario input table'!J21</f>
        <v>&lt; 40‰</v>
      </c>
      <c r="J10" s="5" t="str">
        <f>'scenario input table'!K21</f>
        <v>Upon request</v>
      </c>
      <c r="K10" s="5" t="str">
        <f>'scenario input table'!L21</f>
        <v>P/C 45/375</v>
      </c>
      <c r="L10" s="5" t="str">
        <f>'scenario input table'!M21</f>
        <v>PZB</v>
      </c>
      <c r="M10" s="5" t="str">
        <f>'scenario input table'!N21</f>
        <v>Up to 160</v>
      </c>
      <c r="N10" s="5">
        <f>'scenario input table'!O21</f>
        <v>150</v>
      </c>
      <c r="O10" s="5" t="str">
        <f>'scenario input table'!P21</f>
        <v>1060-1230</v>
      </c>
      <c r="P10" s="5">
        <f>'scenario input table'!Q21</f>
        <v>0</v>
      </c>
      <c r="Q10" s="5">
        <f>'scenario input table'!R21</f>
        <v>0</v>
      </c>
    </row>
    <row r="11" spans="1:17" ht="23.5" customHeight="1" x14ac:dyDescent="0.35">
      <c r="A11" s="5" t="str">
        <f>'scenario input table'!A24</f>
        <v>DB Netz</v>
      </c>
      <c r="B11" s="5" t="str">
        <f>'scenario input table'!B24</f>
        <v>Singen - Schaffhausen</v>
      </c>
      <c r="C11" s="5" t="str">
        <f>'scenario input table'!D24</f>
        <v>x</v>
      </c>
      <c r="D11" s="5" t="str">
        <f>'scenario input table'!E24</f>
        <v>x</v>
      </c>
      <c r="E11" s="5" t="str">
        <f>'scenario input table'!F24</f>
        <v>AC 15 kV
16,7Hz</v>
      </c>
      <c r="F11" s="5">
        <f>'scenario input table'!G24</f>
        <v>580</v>
      </c>
      <c r="G11" s="5" t="str">
        <f>'scenario input table'!H24</f>
        <v>D4</v>
      </c>
      <c r="H11" s="5">
        <f>'scenario input table'!I24</f>
        <v>2</v>
      </c>
      <c r="I11" s="5" t="str">
        <f>'scenario input table'!J24</f>
        <v>N/A</v>
      </c>
      <c r="J11" s="5" t="str">
        <f>'scenario input table'!K24</f>
        <v>Upon request</v>
      </c>
      <c r="K11" s="5" t="str">
        <f>'scenario input table'!L24</f>
        <v>P/C 70/400</v>
      </c>
      <c r="L11" s="5" t="str">
        <f>'scenario input table'!M24</f>
        <v>PZB</v>
      </c>
      <c r="M11" s="5">
        <f>'scenario input table'!N24</f>
        <v>160</v>
      </c>
      <c r="N11" s="5">
        <f>'scenario input table'!O24</f>
        <v>20</v>
      </c>
      <c r="O11" s="5" t="str">
        <f>'scenario input table'!P24</f>
        <v>1: 3130t 2: 2275t</v>
      </c>
      <c r="P11" s="5">
        <f>'scenario input table'!Q24</f>
        <v>0</v>
      </c>
      <c r="Q11" s="5">
        <f>'scenario input table'!R24</f>
        <v>0</v>
      </c>
    </row>
    <row r="12" spans="1:17" ht="25" customHeight="1" x14ac:dyDescent="0.35">
      <c r="A12" s="5" t="str">
        <f>'scenario input table'!A70</f>
        <v>SBB</v>
      </c>
      <c r="B12" s="5" t="str">
        <f>'scenario input table'!B70</f>
        <v>Schaffhausen (border) - Zurich Oerlikon</v>
      </c>
      <c r="C12" s="5" t="str">
        <f>'scenario input table'!D70</f>
        <v>x</v>
      </c>
      <c r="D12" s="5" t="str">
        <f>'scenario input table'!E70</f>
        <v>x</v>
      </c>
      <c r="E12" s="5" t="str">
        <f>'scenario input table'!F70</f>
        <v>AC 15 kV 16,7Hz</v>
      </c>
      <c r="F12" s="5">
        <f>'scenario input table'!G70</f>
        <v>750</v>
      </c>
      <c r="G12" s="5" t="str">
        <f>'scenario input table'!H70</f>
        <v>D4</v>
      </c>
      <c r="H12" s="5">
        <f>'scenario input table'!I70</f>
        <v>2</v>
      </c>
      <c r="I12" s="5" t="str">
        <f>'scenario input table'!J70</f>
        <v>10‰</v>
      </c>
      <c r="J12" s="5" t="str">
        <f>'scenario input table'!K70</f>
        <v>EBV 2, includes UIC G1</v>
      </c>
      <c r="K12" s="5" t="str">
        <f>'scenario input table'!L70</f>
        <v>P/C 60/384</v>
      </c>
      <c r="L12" s="5" t="str">
        <f>'scenario input table'!M70</f>
        <v>L1 LS 3.4.0</v>
      </c>
      <c r="M12" s="5">
        <f>'scenario input table'!N70</f>
        <v>100</v>
      </c>
      <c r="N12" s="5">
        <f>'scenario input table'!O70</f>
        <v>52</v>
      </c>
      <c r="O12" s="5" t="str">
        <f>'scenario input table'!P70</f>
        <v>22,5 t</v>
      </c>
      <c r="P12" s="5" t="str">
        <f>'scenario input table'!Q70</f>
        <v>Some part one track only</v>
      </c>
      <c r="Q12" s="5" t="str">
        <f>'scenario input table'!R70</f>
        <v>Good</v>
      </c>
    </row>
    <row r="13" spans="1:17" ht="15.5" x14ac:dyDescent="0.35">
      <c r="A13" s="81" t="s">
        <v>289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</row>
    <row r="14" spans="1:17" ht="42" x14ac:dyDescent="0.35">
      <c r="A14" s="48" t="str">
        <f>'scenario input table'!A19</f>
        <v>DB Netz</v>
      </c>
      <c r="B14" s="48" t="str">
        <f>'scenario input table'!B19</f>
        <v>Müllheim - Neuenburg (Rhine bridge)</v>
      </c>
      <c r="C14" s="5" t="str">
        <f>'scenario input table'!D19</f>
        <v>x</v>
      </c>
      <c r="D14" s="5" t="str">
        <f>'scenario input table'!E19</f>
        <v>x</v>
      </c>
      <c r="E14" s="5" t="str">
        <f>'scenario input table'!F19</f>
        <v>AC 15 kV 16,7Hz</v>
      </c>
      <c r="F14" s="5" t="str">
        <f>'scenario input table'!G19</f>
        <v xml:space="preserve">446m by traincrossing, 740m by free passage </v>
      </c>
      <c r="G14" s="5" t="str">
        <f>'scenario input table'!H19</f>
        <v>D4</v>
      </c>
      <c r="H14" s="5">
        <f>'scenario input table'!I19</f>
        <v>1</v>
      </c>
      <c r="I14" s="5" t="str">
        <f>'scenario input table'!J19</f>
        <v>N/A</v>
      </c>
      <c r="J14" s="5" t="str">
        <f>'scenario input table'!K19</f>
        <v>GA</v>
      </c>
      <c r="K14" s="5" t="str">
        <f>'scenario input table'!L19</f>
        <v>P/C 80/410</v>
      </c>
      <c r="L14" s="5" t="str">
        <f>'scenario input table'!M19</f>
        <v>PZB</v>
      </c>
      <c r="M14" s="5" t="str">
        <f>'scenario input table'!N19</f>
        <v>Up to 100</v>
      </c>
      <c r="N14" s="5">
        <f>'scenario input table'!O19</f>
        <v>5</v>
      </c>
      <c r="O14" s="5" t="str">
        <f>'scenario input table'!P19</f>
        <v>3190-3965</v>
      </c>
      <c r="P14" s="5" t="str">
        <f>'scenario input table'!Q19</f>
        <v>Only direction north</v>
      </c>
      <c r="Q14" s="5">
        <f>'scenario input table'!R19</f>
        <v>0</v>
      </c>
    </row>
    <row r="15" spans="1:17" ht="25" customHeight="1" x14ac:dyDescent="0.35">
      <c r="A15" s="48" t="str">
        <f>'scenario input table'!A79</f>
        <v>SNCF Réseau</v>
      </c>
      <c r="B15" s="48" t="str">
        <f>'scenario input table'!B79</f>
        <v>Neuenburg - Mulhouse</v>
      </c>
      <c r="C15" s="5" t="str">
        <f>'scenario input table'!D79</f>
        <v>x</v>
      </c>
      <c r="D15" s="5" t="str">
        <f>'scenario input table'!E79</f>
        <v>x</v>
      </c>
      <c r="E15" s="5" t="str">
        <f>'scenario input table'!F79</f>
        <v>25kv AC</v>
      </c>
      <c r="F15" s="5">
        <f>'scenario input table'!G79</f>
        <v>750</v>
      </c>
      <c r="G15" s="5" t="str">
        <f>'scenario input table'!H79</f>
        <v>D4</v>
      </c>
      <c r="H15" s="5">
        <f>'scenario input table'!I79</f>
        <v>1</v>
      </c>
      <c r="I15" s="5" t="str">
        <f>'scenario input table'!J79</f>
        <v>&lt; 12,5‰</v>
      </c>
      <c r="J15" s="5" t="str">
        <f>'scenario input table'!K79</f>
        <v>GB1</v>
      </c>
      <c r="K15" s="5" t="str">
        <f>'scenario input table'!L79</f>
        <v>C45</v>
      </c>
      <c r="L15" s="5" t="str">
        <f>'scenario input table'!M79</f>
        <v>KVB</v>
      </c>
      <c r="M15" s="5" t="str">
        <f>'scenario input table'!N79</f>
        <v>61-100 km/h</v>
      </c>
      <c r="N15" s="5">
        <f>'scenario input table'!O79</f>
        <v>19</v>
      </c>
      <c r="O15" s="5" t="str">
        <f>'scenario input table'!P79</f>
        <v>D4</v>
      </c>
      <c r="P15" s="5">
        <f>'scenario input table'!Q79</f>
        <v>0</v>
      </c>
      <c r="Q15" s="5" t="str">
        <f>'scenario input table'!R79</f>
        <v>Excellent</v>
      </c>
    </row>
    <row r="16" spans="1:17" ht="25" customHeight="1" x14ac:dyDescent="0.35">
      <c r="A16" s="48" t="str">
        <f>'scenario input table'!A78</f>
        <v>SNCF Réseau</v>
      </c>
      <c r="B16" s="48" t="str">
        <f>'scenario input table'!B78</f>
        <v>Mulhouse - Saint Louis (border)</v>
      </c>
      <c r="C16" s="5" t="str">
        <f>'scenario input table'!D78</f>
        <v>x</v>
      </c>
      <c r="D16" s="5" t="str">
        <f>'scenario input table'!E78</f>
        <v>x</v>
      </c>
      <c r="E16" s="5" t="str">
        <f>'scenario input table'!F78</f>
        <v>25kv AC</v>
      </c>
      <c r="F16" s="5">
        <f>'scenario input table'!G78</f>
        <v>750</v>
      </c>
      <c r="G16" s="5" t="str">
        <f>'scenario input table'!H78</f>
        <v>D4</v>
      </c>
      <c r="H16" s="5">
        <f>'scenario input table'!I78</f>
        <v>2</v>
      </c>
      <c r="I16" s="5" t="str">
        <f>'scenario input table'!J78</f>
        <v>&lt; 12,5‰</v>
      </c>
      <c r="J16" s="5" t="str">
        <f>'scenario input table'!K78</f>
        <v>GB</v>
      </c>
      <c r="K16" s="5" t="str">
        <f>'scenario input table'!L78</f>
        <v>C45</v>
      </c>
      <c r="L16" s="5" t="str">
        <f>'scenario input table'!M78</f>
        <v>KVB</v>
      </c>
      <c r="M16" s="5" t="str">
        <f>'scenario input table'!N78</f>
        <v>121-160 km/h</v>
      </c>
      <c r="N16" s="5">
        <f>'scenario input table'!O78</f>
        <v>28</v>
      </c>
      <c r="O16" s="5" t="str">
        <f>'scenario input table'!P78</f>
        <v>D4</v>
      </c>
      <c r="P16" s="5">
        <f>'scenario input table'!Q78</f>
        <v>0</v>
      </c>
      <c r="Q16" s="5" t="str">
        <f>'scenario input table'!R78</f>
        <v>Limited</v>
      </c>
    </row>
    <row r="17" spans="1:17" ht="35.5" customHeight="1" x14ac:dyDescent="0.35">
      <c r="A17" s="48" t="str">
        <f>'scenario input table'!A69</f>
        <v>SBB</v>
      </c>
      <c r="B17" s="48" t="str">
        <f>'scenario input table'!B69</f>
        <v>Saint Louis border – Basel RB Muttenz</v>
      </c>
      <c r="C17" s="5" t="str">
        <f>'scenario input table'!D69</f>
        <v>x</v>
      </c>
      <c r="D17" s="5" t="str">
        <f>'scenario input table'!E69</f>
        <v>x</v>
      </c>
      <c r="E17" s="5" t="str">
        <f>'scenario input table'!F69</f>
        <v>25kV / 15 kV AC</v>
      </c>
      <c r="F17" s="5">
        <f>'scenario input table'!G69</f>
        <v>750</v>
      </c>
      <c r="G17" s="5" t="str">
        <f>'scenario input table'!H69</f>
        <v>D4</v>
      </c>
      <c r="H17" s="5">
        <f>'scenario input table'!I69</f>
        <v>2</v>
      </c>
      <c r="I17" s="5" t="str">
        <f>'scenario input table'!J69</f>
        <v>7‰</v>
      </c>
      <c r="J17" s="5">
        <f>'scenario input table'!K69</f>
        <v>0</v>
      </c>
      <c r="K17" s="5" t="str">
        <f>'scenario input table'!L69</f>
        <v xml:space="preserve">EBV 1 / C25/344,
C45 / 353, B45 / 353, </v>
      </c>
      <c r="L17" s="5" t="str">
        <f>'scenario input table'!M69</f>
        <v>KVB
L1LS - 3.4.0</v>
      </c>
      <c r="M17" s="5">
        <f>'scenario input table'!N69</f>
        <v>100</v>
      </c>
      <c r="N17" s="5">
        <f>'scenario input table'!O69</f>
        <v>9</v>
      </c>
      <c r="O17" s="5">
        <f>'scenario input table'!P69</f>
        <v>2000</v>
      </c>
      <c r="P17" s="5">
        <f>'scenario input table'!Q69</f>
        <v>0</v>
      </c>
      <c r="Q17" s="5" t="str">
        <f>'scenario input table'!R69</f>
        <v>Limited</v>
      </c>
    </row>
    <row r="18" spans="1:17" ht="15.5" x14ac:dyDescent="0.35">
      <c r="A18" s="87" t="s">
        <v>291</v>
      </c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</row>
    <row r="19" spans="1:17" ht="24" customHeight="1" x14ac:dyDescent="0.35">
      <c r="A19" s="48" t="str">
        <f>'scenario input table'!A61</f>
        <v>SBB</v>
      </c>
      <c r="B19" s="48" t="str">
        <f>'scenario input table'!B61</f>
        <v>Basel SBB passenger station</v>
      </c>
      <c r="C19" s="5" t="str">
        <f>'scenario input table'!D61</f>
        <v>x</v>
      </c>
      <c r="D19" s="5" t="str">
        <f>'scenario input table'!E61</f>
        <v>x</v>
      </c>
      <c r="E19" s="5" t="str">
        <f>'scenario input table'!F61</f>
        <v>AC 15 kV 
16,7 Hz</v>
      </c>
      <c r="F19" s="5">
        <f>'scenario input table'!G61</f>
        <v>600</v>
      </c>
      <c r="G19" s="5" t="str">
        <f>'scenario input table'!H61</f>
        <v>D4</v>
      </c>
      <c r="H19" s="5">
        <f>'scenario input table'!I61</f>
        <v>2</v>
      </c>
      <c r="I19" s="5" t="str">
        <f>'scenario input table'!J61</f>
        <v>11‰</v>
      </c>
      <c r="J19" s="5" t="str">
        <f>'scenario input table'!K61</f>
        <v>EBV 3, includes UIC G1</v>
      </c>
      <c r="K19" s="5" t="str">
        <f>'scenario input table'!L61</f>
        <v>P/C 80/405</v>
      </c>
      <c r="L19" s="5" t="str">
        <f>'scenario input table'!M61</f>
        <v>L1 LS 3.4.0</v>
      </c>
      <c r="M19" s="5">
        <f>'scenario input table'!N61</f>
        <v>0</v>
      </c>
      <c r="N19" s="5">
        <f>'scenario input table'!O61</f>
        <v>5</v>
      </c>
      <c r="O19" s="5" t="str">
        <f>'scenario input table'!P61</f>
        <v>22,5 t</v>
      </c>
      <c r="P19" s="5">
        <f>'scenario input table'!Q61</f>
        <v>0</v>
      </c>
      <c r="Q19" s="5" t="str">
        <f>'scenario input table'!R61</f>
        <v>Extremely limited</v>
      </c>
    </row>
    <row r="20" spans="1:17" x14ac:dyDescent="0.35">
      <c r="A20" s="21"/>
    </row>
  </sheetData>
  <customSheetViews>
    <customSheetView guid="{5F5AB960-9E3B-4ABB-8B79-6A32B4EB09AF}">
      <selection activeCell="A14" sqref="A14"/>
      <pageMargins left="0" right="0" top="0" bottom="0" header="0" footer="0"/>
    </customSheetView>
  </customSheetViews>
  <mergeCells count="14">
    <mergeCell ref="A18:Q18"/>
    <mergeCell ref="A13:Q13"/>
    <mergeCell ref="P1:P2"/>
    <mergeCell ref="Q1:Q2"/>
    <mergeCell ref="A3:Q3"/>
    <mergeCell ref="A5:Q5"/>
    <mergeCell ref="C1:D1"/>
    <mergeCell ref="E1:E2"/>
    <mergeCell ref="G1:G2"/>
    <mergeCell ref="H1:H2"/>
    <mergeCell ref="K1:K2"/>
    <mergeCell ref="N1:N2"/>
    <mergeCell ref="F1:F2"/>
    <mergeCell ref="A9:Q9"/>
  </mergeCells>
  <conditionalFormatting sqref="A1:XFD1 A2:D2 G2:XFD2 A3:XFD4 A13:XFD1048576 R5:XFD12">
    <cfRule type="cellIs" dxfId="22" priority="6" operator="between">
      <formula>0</formula>
      <formula>0</formula>
    </cfRule>
  </conditionalFormatting>
  <conditionalFormatting sqref="A5:Q8">
    <cfRule type="cellIs" dxfId="21" priority="5" operator="between">
      <formula>0</formula>
      <formula>0</formula>
    </cfRule>
  </conditionalFormatting>
  <conditionalFormatting sqref="A9:Q9">
    <cfRule type="cellIs" dxfId="20" priority="4" operator="between">
      <formula>0</formula>
      <formula>0</formula>
    </cfRule>
  </conditionalFormatting>
  <conditionalFormatting sqref="A10:Q10">
    <cfRule type="cellIs" dxfId="19" priority="3" operator="between">
      <formula>0</formula>
      <formula>0</formula>
    </cfRule>
  </conditionalFormatting>
  <conditionalFormatting sqref="A11:Q11">
    <cfRule type="cellIs" dxfId="18" priority="2" operator="between">
      <formula>0</formula>
      <formula>0</formula>
    </cfRule>
  </conditionalFormatting>
  <conditionalFormatting sqref="A12:Q12">
    <cfRule type="cellIs" dxfId="17" priority="1" operator="between">
      <formula>0</formula>
      <formula>0</formula>
    </cfRule>
  </conditionalFormatting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V50"/>
  <sheetViews>
    <sheetView zoomScale="80" zoomScaleNormal="80" workbookViewId="0">
      <selection activeCell="Q27" sqref="A1:Q27"/>
    </sheetView>
  </sheetViews>
  <sheetFormatPr baseColWidth="10" defaultColWidth="11.453125" defaultRowHeight="14.5" x14ac:dyDescent="0.35"/>
  <cols>
    <col min="1" max="1" width="7.453125" style="1" customWidth="1"/>
    <col min="2" max="2" width="27.54296875" style="1" customWidth="1"/>
    <col min="3" max="3" width="6.7265625" style="15" customWidth="1"/>
    <col min="4" max="4" width="7.54296875" style="15" customWidth="1"/>
    <col min="5" max="5" width="12.81640625" style="15" customWidth="1"/>
    <col min="6" max="6" width="10.26953125" style="15" customWidth="1"/>
    <col min="7" max="7" width="11" style="15" customWidth="1"/>
    <col min="8" max="8" width="10.54296875" style="15" customWidth="1"/>
    <col min="9" max="9" width="13.1796875" style="15" customWidth="1"/>
    <col min="10" max="11" width="13.26953125" style="15" customWidth="1"/>
    <col min="12" max="12" width="10.1796875" style="15" customWidth="1"/>
    <col min="13" max="13" width="13.26953125" style="15" customWidth="1"/>
    <col min="14" max="14" width="15.54296875" style="15" customWidth="1"/>
    <col min="15" max="15" width="16.453125" style="15" customWidth="1"/>
    <col min="16" max="16" width="22.1796875" style="16" customWidth="1"/>
    <col min="17" max="17" width="13.26953125" style="10" customWidth="1"/>
    <col min="18" max="22" width="11.453125" style="10"/>
    <col min="23" max="16384" width="11.453125" style="9"/>
  </cols>
  <sheetData>
    <row r="1" spans="1:17" x14ac:dyDescent="0.35">
      <c r="A1" s="95" t="s">
        <v>0</v>
      </c>
      <c r="B1" s="95" t="s">
        <v>1</v>
      </c>
      <c r="C1" s="82" t="s">
        <v>2</v>
      </c>
      <c r="D1" s="82"/>
      <c r="E1" s="82" t="s">
        <v>3</v>
      </c>
      <c r="F1" s="82" t="s">
        <v>292</v>
      </c>
      <c r="G1" s="82" t="s">
        <v>5</v>
      </c>
      <c r="H1" s="90" t="s">
        <v>6</v>
      </c>
      <c r="I1" s="90" t="s">
        <v>7</v>
      </c>
      <c r="J1" s="82" t="s">
        <v>8</v>
      </c>
      <c r="K1" s="82" t="s">
        <v>9</v>
      </c>
      <c r="L1" s="82" t="s">
        <v>10</v>
      </c>
      <c r="M1" s="82" t="s">
        <v>11</v>
      </c>
      <c r="N1" s="82" t="s">
        <v>12</v>
      </c>
      <c r="O1" s="82" t="s">
        <v>13</v>
      </c>
      <c r="P1" s="92" t="s">
        <v>14</v>
      </c>
      <c r="Q1" s="93" t="s">
        <v>15</v>
      </c>
    </row>
    <row r="2" spans="1:17" x14ac:dyDescent="0.35">
      <c r="A2" s="95"/>
      <c r="B2" s="95"/>
      <c r="C2" s="43" t="s">
        <v>16</v>
      </c>
      <c r="D2" s="43" t="s">
        <v>17</v>
      </c>
      <c r="E2" s="82"/>
      <c r="F2" s="82"/>
      <c r="G2" s="82"/>
      <c r="H2" s="90"/>
      <c r="I2" s="90"/>
      <c r="J2" s="82"/>
      <c r="K2" s="82"/>
      <c r="L2" s="82"/>
      <c r="M2" s="82"/>
      <c r="N2" s="82"/>
      <c r="O2" s="82"/>
      <c r="P2" s="92"/>
      <c r="Q2" s="93"/>
    </row>
    <row r="3" spans="1:17" ht="15.5" x14ac:dyDescent="0.35">
      <c r="A3" s="94" t="s">
        <v>293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</row>
    <row r="4" spans="1:17" ht="24" customHeight="1" x14ac:dyDescent="0.35">
      <c r="A4" s="54" t="str">
        <f>'scenario input table'!A67</f>
        <v>SBB</v>
      </c>
      <c r="B4" s="54" t="str">
        <f>'scenario input table'!B67</f>
        <v>Gotthard: Basel SBB RB - Brugg - Altdorf</v>
      </c>
      <c r="C4" s="4" t="str">
        <f>'scenario input table'!D67</f>
        <v>x</v>
      </c>
      <c r="D4" s="4" t="str">
        <f>'scenario input table'!E67</f>
        <v>x</v>
      </c>
      <c r="E4" s="4" t="str">
        <f>'scenario input table'!F67</f>
        <v>750m</v>
      </c>
      <c r="F4" s="4">
        <f>'scenario input table'!G67</f>
        <v>750</v>
      </c>
      <c r="G4" s="4" t="str">
        <f>'scenario input table'!H67</f>
        <v>D4</v>
      </c>
      <c r="H4" s="4">
        <f>'scenario input table'!I67</f>
        <v>2</v>
      </c>
      <c r="I4" s="4" t="str">
        <f>'scenario input table'!J67</f>
        <v>12‰</v>
      </c>
      <c r="J4" s="4" t="str">
        <f>'scenario input table'!K67</f>
        <v>EBV 1, includes UIC G1</v>
      </c>
      <c r="K4" s="4" t="str">
        <f>'scenario input table'!L67</f>
        <v>P/C 60/384 - P/C 80/408 in 12/2020</v>
      </c>
      <c r="L4" s="4" t="str">
        <f>'scenario input table'!M67</f>
        <v>L1LS - 3.4.0</v>
      </c>
      <c r="M4" s="4">
        <f>'scenario input table'!N67</f>
        <v>100</v>
      </c>
      <c r="N4" s="4">
        <f>'scenario input table'!O67</f>
        <v>114</v>
      </c>
      <c r="O4" s="4">
        <f>'scenario input table'!P67</f>
        <v>1600</v>
      </c>
      <c r="P4" s="2">
        <f>'scenario input table'!Q67</f>
        <v>0</v>
      </c>
      <c r="Q4" s="4" t="str">
        <f>'scenario input table'!R67</f>
        <v>Limited</v>
      </c>
    </row>
    <row r="5" spans="1:17" ht="43" customHeight="1" x14ac:dyDescent="0.35">
      <c r="A5" s="54" t="str">
        <f>'scenario input table'!A65</f>
        <v>SBB</v>
      </c>
      <c r="B5" s="54" t="str">
        <f>'scenario input table'!B65</f>
        <v>Gotthard Base Tunnel (Altdorf - Bellinzona)</v>
      </c>
      <c r="C5" s="4" t="str">
        <f>'scenario input table'!D65</f>
        <v>x</v>
      </c>
      <c r="D5" s="4" t="str">
        <f>'scenario input table'!E65</f>
        <v>x</v>
      </c>
      <c r="E5" s="4" t="str">
        <f>'scenario input table'!F65</f>
        <v>AC 15 kV
16,7 Hz</v>
      </c>
      <c r="F5" s="4">
        <f>'scenario input table'!G65</f>
        <v>750</v>
      </c>
      <c r="G5" s="4" t="str">
        <f>'scenario input table'!H65</f>
        <v>D4</v>
      </c>
      <c r="H5" s="4">
        <f>'scenario input table'!I65</f>
        <v>2</v>
      </c>
      <c r="I5" s="4" t="str">
        <f>'scenario input table'!J65</f>
        <v>16‰</v>
      </c>
      <c r="J5" s="4" t="str">
        <f>'scenario input table'!K65</f>
        <v>EBV 4</v>
      </c>
      <c r="K5" s="4" t="str">
        <f>'scenario input table'!L65</f>
        <v>P/C 60/384 - P/C 99/429 in 12/2020</v>
      </c>
      <c r="L5" s="4" t="str">
        <f>'scenario input table'!M65</f>
        <v>L1LS - 3.4.0
(only Base tunnel L2 2.3.0d)</v>
      </c>
      <c r="M5" s="4" t="str">
        <f>'scenario input table'!N65</f>
        <v>100-120</v>
      </c>
      <c r="N5" s="4">
        <f>'scenario input table'!O65</f>
        <v>106</v>
      </c>
      <c r="O5" s="4">
        <f>'scenario input table'!P65</f>
        <v>1600</v>
      </c>
      <c r="P5" s="2">
        <f>'scenario input table'!Q65</f>
        <v>0</v>
      </c>
      <c r="Q5" s="4" t="str">
        <f>'scenario input table'!R65</f>
        <v>Limited</v>
      </c>
    </row>
    <row r="6" spans="1:17" ht="34" customHeight="1" x14ac:dyDescent="0.35">
      <c r="A6" s="54" t="str">
        <f>'scenario input table'!A64</f>
        <v>SBB</v>
      </c>
      <c r="B6" s="54" t="str">
        <f>'scenario input table'!B64</f>
        <v>Bellinzona - Luino</v>
      </c>
      <c r="C6" s="4" t="str">
        <f>'scenario input table'!D64</f>
        <v>x</v>
      </c>
      <c r="D6" s="4" t="str">
        <f>'scenario input table'!E64</f>
        <v>x</v>
      </c>
      <c r="E6" s="4" t="str">
        <f>'scenario input table'!F64</f>
        <v>15 kV AC</v>
      </c>
      <c r="F6" s="4" t="str">
        <f>'scenario input table'!G64</f>
        <v>620 - 750 in 12/2020</v>
      </c>
      <c r="G6" s="4" t="str">
        <f>'scenario input table'!H64</f>
        <v>D4</v>
      </c>
      <c r="H6" s="4">
        <f>'scenario input table'!I64</f>
        <v>1</v>
      </c>
      <c r="I6" s="4" t="str">
        <f>'scenario input table'!J64</f>
        <v>11‰</v>
      </c>
      <c r="J6" s="4" t="str">
        <f>'scenario input table'!K64</f>
        <v>EBV 1, includes UIC G1</v>
      </c>
      <c r="K6" s="4" t="str">
        <f>'scenario input table'!L64</f>
        <v>P/C 60/384 - P/C 80/408 in 12/2020</v>
      </c>
      <c r="L6" s="4" t="str">
        <f>'scenario input table'!M64</f>
        <v>L1LS - 3.4.0</v>
      </c>
      <c r="M6" s="4">
        <f>'scenario input table'!N64</f>
        <v>100</v>
      </c>
      <c r="N6" s="4">
        <f>'scenario input table'!O64</f>
        <v>40</v>
      </c>
      <c r="O6" s="4">
        <f>'scenario input table'!P64</f>
        <v>1600</v>
      </c>
      <c r="P6" s="2" t="str">
        <f>'scenario input table'!Q64</f>
        <v>no changing locomotives in Luino, single track in Italy to Milano with extra time in Italy</v>
      </c>
      <c r="Q6" s="4" t="str">
        <f>'scenario input table'!R64</f>
        <v>Limited</v>
      </c>
    </row>
    <row r="7" spans="1:17" ht="21" x14ac:dyDescent="0.35">
      <c r="A7" s="55" t="str">
        <f>'scenario input table'!A68</f>
        <v>SBB</v>
      </c>
      <c r="B7" s="55" t="str">
        <f>'scenario input table'!B68</f>
        <v>Basel - Olten VL - Thun (-&gt;Lötschberg)</v>
      </c>
      <c r="C7" s="7" t="str">
        <f>'scenario input table'!D68</f>
        <v>x</v>
      </c>
      <c r="D7" s="7" t="str">
        <f>'scenario input table'!E68</f>
        <v>x</v>
      </c>
      <c r="E7" s="7" t="str">
        <f>'scenario input table'!F68</f>
        <v>AC 15 kV
16,7 Hz</v>
      </c>
      <c r="F7" s="7">
        <f>'scenario input table'!G68</f>
        <v>750</v>
      </c>
      <c r="G7" s="7" t="str">
        <f>'scenario input table'!H68</f>
        <v>D4</v>
      </c>
      <c r="H7" s="7">
        <f>'scenario input table'!I68</f>
        <v>2</v>
      </c>
      <c r="I7" s="7" t="str">
        <f>'scenario input table'!J68</f>
        <v>20‰</v>
      </c>
      <c r="J7" s="7" t="str">
        <f>'scenario input table'!K68</f>
        <v>EBV 03 includes UIC G1</v>
      </c>
      <c r="K7" s="7" t="str">
        <f>'scenario input table'!L68</f>
        <v>P/C 80/405</v>
      </c>
      <c r="L7" s="7" t="str">
        <f>'scenario input table'!M68</f>
        <v>L1 LS 3.4.0</v>
      </c>
      <c r="M7" s="7">
        <f>'scenario input table'!N68</f>
        <v>100</v>
      </c>
      <c r="N7" s="7">
        <f>'scenario input table'!O68</f>
        <v>129</v>
      </c>
      <c r="O7" s="7" t="str">
        <f>'scenario input table'!P68</f>
        <v>22.5 t</v>
      </c>
      <c r="P7" s="60" t="str">
        <f>'scenario input table'!Q68</f>
        <v>Gradient via Burgdorf only 12‰</v>
      </c>
      <c r="Q7" s="7" t="str">
        <f>'scenario input table'!R68</f>
        <v>Limited</v>
      </c>
    </row>
    <row r="8" spans="1:17" ht="42" x14ac:dyDescent="0.35">
      <c r="A8" s="55" t="str">
        <f>'scenario input table'!A4</f>
        <v>BLS</v>
      </c>
      <c r="B8" s="55" t="str">
        <f>'scenario input table'!B4</f>
        <v>Lötschberg/Simplon: Thun-Spiez-Reichenbach-(LBT)-Brig (Base tunnel)</v>
      </c>
      <c r="C8" s="7" t="str">
        <f>'scenario input table'!D4</f>
        <v>x</v>
      </c>
      <c r="D8" s="7" t="str">
        <f>'scenario input table'!E4</f>
        <v>x</v>
      </c>
      <c r="E8" s="7" t="str">
        <f>'scenario input table'!F4</f>
        <v>AC 15 kV
16,7 Hz</v>
      </c>
      <c r="F8" s="7">
        <f>'scenario input table'!G4</f>
        <v>750</v>
      </c>
      <c r="G8" s="7" t="str">
        <f>'scenario input table'!H4</f>
        <v>D4</v>
      </c>
      <c r="H8" s="7">
        <f>'scenario input table'!I4</f>
        <v>2</v>
      </c>
      <c r="I8" s="7" t="str">
        <f>'scenario input table'!J4</f>
        <v>15‰</v>
      </c>
      <c r="J8" s="7" t="str">
        <f>'scenario input table'!K4</f>
        <v>EBV 03 includes UIC G1</v>
      </c>
      <c r="K8" s="7" t="str">
        <f>'scenario input table'!L4</f>
        <v>P/C 80/405</v>
      </c>
      <c r="L8" s="7" t="str">
        <f>'scenario input table'!M4</f>
        <v>L1LS - 3.4.0
(only Base tunnel L2 2.3.0d)</v>
      </c>
      <c r="M8" s="7">
        <f>'scenario input table'!N4</f>
        <v>100</v>
      </c>
      <c r="N8" s="7">
        <f>'scenario input table'!O4</f>
        <v>62</v>
      </c>
      <c r="O8" s="7" t="str">
        <f>'scenario input table'!P4</f>
        <v>1300t (EN) / max 2150t (ZH)</v>
      </c>
      <c r="P8" s="60">
        <f>'scenario input table'!Q4</f>
        <v>0</v>
      </c>
      <c r="Q8" s="7" t="str">
        <f>'scenario input table'!R4</f>
        <v>Limited</v>
      </c>
    </row>
    <row r="9" spans="1:17" ht="21" x14ac:dyDescent="0.35">
      <c r="A9" s="55" t="str">
        <f>'scenario input table'!A71</f>
        <v>SBB/RFI</v>
      </c>
      <c r="B9" s="55" t="str">
        <f>'scenario input table'!B71</f>
        <v xml:space="preserve">Domodossola II - Brig </v>
      </c>
      <c r="C9" s="7" t="str">
        <f>'scenario input table'!D71</f>
        <v>x</v>
      </c>
      <c r="D9" s="7" t="str">
        <f>'scenario input table'!E71</f>
        <v>x</v>
      </c>
      <c r="E9" s="7" t="str">
        <f>'scenario input table'!F71</f>
        <v>AC 15 kV
16,7 Hz</v>
      </c>
      <c r="F9" s="7">
        <f>'scenario input table'!G71</f>
        <v>750</v>
      </c>
      <c r="G9" s="7" t="str">
        <f>'scenario input table'!H71</f>
        <v>D4</v>
      </c>
      <c r="H9" s="7">
        <f>'scenario input table'!I71</f>
        <v>2</v>
      </c>
      <c r="I9" s="7" t="str">
        <f>'scenario input table'!J71</f>
        <v>25‰</v>
      </c>
      <c r="J9" s="7" t="str">
        <f>'scenario input table'!K71</f>
        <v>EBV 03 includes UIC G1</v>
      </c>
      <c r="K9" s="7" t="str">
        <f>'scenario input table'!L71</f>
        <v>P/C 80/405</v>
      </c>
      <c r="L9" s="7" t="str">
        <f>'scenario input table'!M71</f>
        <v>L1LS - 3.4.0</v>
      </c>
      <c r="M9" s="7">
        <f>'scenario input table'!N71</f>
        <v>100</v>
      </c>
      <c r="N9" s="7">
        <f>'scenario input table'!O71</f>
        <v>46</v>
      </c>
      <c r="O9" s="7" t="str">
        <f>'scenario input table'!P71</f>
        <v>700t / max 1450t (ZH)</v>
      </c>
      <c r="P9" s="60">
        <f>'scenario input table'!Q71</f>
        <v>0</v>
      </c>
      <c r="Q9" s="7" t="str">
        <f>'scenario input table'!R71</f>
        <v>Limited</v>
      </c>
    </row>
    <row r="10" spans="1:17" ht="15.5" x14ac:dyDescent="0.35">
      <c r="A10" s="91" t="s">
        <v>339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</row>
    <row r="11" spans="1:17" ht="21" x14ac:dyDescent="0.35">
      <c r="A11" s="48" t="str">
        <f>'scenario input table'!A68</f>
        <v>SBB</v>
      </c>
      <c r="B11" s="48" t="str">
        <f>'scenario input table'!B68</f>
        <v>Basel - Olten VL - Thun (-&gt;Lötschberg)</v>
      </c>
      <c r="C11" s="5" t="str">
        <f>'scenario input table'!D68</f>
        <v>x</v>
      </c>
      <c r="D11" s="5" t="str">
        <f>'scenario input table'!E68</f>
        <v>x</v>
      </c>
      <c r="E11" s="5" t="str">
        <f>'scenario input table'!F68</f>
        <v>AC 15 kV
16,7 Hz</v>
      </c>
      <c r="F11" s="5">
        <f>'scenario input table'!G68</f>
        <v>750</v>
      </c>
      <c r="G11" s="5" t="str">
        <f>'scenario input table'!H68</f>
        <v>D4</v>
      </c>
      <c r="H11" s="5">
        <f>'scenario input table'!I68</f>
        <v>2</v>
      </c>
      <c r="I11" s="5" t="str">
        <f>'scenario input table'!J68</f>
        <v>20‰</v>
      </c>
      <c r="J11" s="5" t="str">
        <f>'scenario input table'!K68</f>
        <v>EBV 03 includes UIC G1</v>
      </c>
      <c r="K11" s="5" t="str">
        <f>'scenario input table'!L68</f>
        <v>P/C 80/405</v>
      </c>
      <c r="L11" s="5" t="str">
        <f>'scenario input table'!M68</f>
        <v>L1 LS 3.4.0</v>
      </c>
      <c r="M11" s="5">
        <f>'scenario input table'!N68</f>
        <v>100</v>
      </c>
      <c r="N11" s="5">
        <f>'scenario input table'!O68</f>
        <v>129</v>
      </c>
      <c r="O11" s="5" t="str">
        <f>'scenario input table'!P68</f>
        <v>22.5 t</v>
      </c>
      <c r="P11" s="3" t="str">
        <f>'scenario input table'!Q68</f>
        <v>Gradient via Burgdorf only 12‰</v>
      </c>
      <c r="Q11" s="5" t="str">
        <f>'scenario input table'!R68</f>
        <v>Limited</v>
      </c>
    </row>
    <row r="12" spans="1:17" ht="24.5" customHeight="1" x14ac:dyDescent="0.35">
      <c r="A12" s="48" t="str">
        <f>'scenario input table'!A3</f>
        <v>BLS</v>
      </c>
      <c r="B12" s="48" t="str">
        <f>'scenario input table'!B3</f>
        <v>Lötschberg/Simplon: Thun - Kandersteg - Brig (Mountain route)</v>
      </c>
      <c r="C12" s="5" t="str">
        <f>'scenario input table'!D3</f>
        <v>x</v>
      </c>
      <c r="D12" s="5" t="str">
        <f>'scenario input table'!E3</f>
        <v>x</v>
      </c>
      <c r="E12" s="5" t="str">
        <f>'scenario input table'!F3</f>
        <v>AC 15 kV
16,7 Hz</v>
      </c>
      <c r="F12" s="5">
        <f>'scenario input table'!G3</f>
        <v>750</v>
      </c>
      <c r="G12" s="5" t="str">
        <f>'scenario input table'!H3</f>
        <v>D4</v>
      </c>
      <c r="H12" s="5">
        <f>'scenario input table'!I3</f>
        <v>2</v>
      </c>
      <c r="I12" s="5" t="str">
        <f>'scenario input table'!J3</f>
        <v>27‰</v>
      </c>
      <c r="J12" s="5" t="str">
        <f>'scenario input table'!K3</f>
        <v>EBV 03 includes UIC G1</v>
      </c>
      <c r="K12" s="5" t="str">
        <f>'scenario input table'!L3</f>
        <v>P/C 80/405</v>
      </c>
      <c r="L12" s="5" t="str">
        <f>'scenario input table'!M3</f>
        <v>L1LS - 3.4.0</v>
      </c>
      <c r="M12" s="5">
        <f>'scenario input table'!N3</f>
        <v>100</v>
      </c>
      <c r="N12" s="5">
        <f>'scenario input table'!O3</f>
        <v>74</v>
      </c>
      <c r="O12" s="5" t="str">
        <f>'scenario input table'!P3</f>
        <v>700t (EN) / max 1400t (ZH)</v>
      </c>
      <c r="P12" s="3" t="str">
        <f>'scenario input table'!Q3</f>
        <v>Double Track. Partially only one track for P/C 80/405</v>
      </c>
      <c r="Q12" s="5" t="str">
        <f>'scenario input table'!R3</f>
        <v>Limited</v>
      </c>
    </row>
    <row r="13" spans="1:17" ht="21" x14ac:dyDescent="0.35">
      <c r="A13" s="48" t="str">
        <f>'scenario input table'!A71</f>
        <v>SBB/RFI</v>
      </c>
      <c r="B13" s="48" t="str">
        <f>'scenario input table'!B71</f>
        <v xml:space="preserve">Domodossola II - Brig </v>
      </c>
      <c r="C13" s="5" t="str">
        <f>'scenario input table'!D71</f>
        <v>x</v>
      </c>
      <c r="D13" s="5" t="str">
        <f>'scenario input table'!E71</f>
        <v>x</v>
      </c>
      <c r="E13" s="5" t="str">
        <f>'scenario input table'!F71</f>
        <v>AC 15 kV
16,7 Hz</v>
      </c>
      <c r="F13" s="5">
        <f>'scenario input table'!G71</f>
        <v>750</v>
      </c>
      <c r="G13" s="5" t="str">
        <f>'scenario input table'!H71</f>
        <v>D4</v>
      </c>
      <c r="H13" s="5">
        <f>'scenario input table'!I71</f>
        <v>2</v>
      </c>
      <c r="I13" s="5" t="str">
        <f>'scenario input table'!J71</f>
        <v>25‰</v>
      </c>
      <c r="J13" s="5" t="str">
        <f>'scenario input table'!K71</f>
        <v>EBV 03 includes UIC G1</v>
      </c>
      <c r="K13" s="5" t="str">
        <f>'scenario input table'!L71</f>
        <v>P/C 80/405</v>
      </c>
      <c r="L13" s="5" t="str">
        <f>'scenario input table'!M71</f>
        <v>L1LS - 3.4.0</v>
      </c>
      <c r="M13" s="5">
        <f>'scenario input table'!N71</f>
        <v>100</v>
      </c>
      <c r="N13" s="5">
        <f>'scenario input table'!O71</f>
        <v>46</v>
      </c>
      <c r="O13" s="5" t="str">
        <f>'scenario input table'!P71</f>
        <v>700t / max 1450t (ZH)</v>
      </c>
      <c r="P13" s="3">
        <f>'scenario input table'!Q71</f>
        <v>0</v>
      </c>
      <c r="Q13" s="5" t="str">
        <f>'scenario input table'!R71</f>
        <v>Limited</v>
      </c>
    </row>
    <row r="14" spans="1:17" ht="15.5" x14ac:dyDescent="0.35">
      <c r="A14" s="91" t="s">
        <v>282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</row>
    <row r="15" spans="1:17" ht="32.5" customHeight="1" x14ac:dyDescent="0.35">
      <c r="A15" s="48" t="str">
        <f>'scenario input table'!A8</f>
        <v>DB Netz</v>
      </c>
      <c r="B15" s="48" t="str">
        <f>'scenario input table'!B8</f>
        <v>(Mannheim - Mühlacker - Ludwigsburg - Kornwestheim - Ulm - Augsburg Hbf - ) München - Rosenheim - Kufstein</v>
      </c>
      <c r="C15" s="5" t="str">
        <f>'scenario input table'!D8</f>
        <v>x</v>
      </c>
      <c r="D15" s="5" t="str">
        <f>'scenario input table'!E8</f>
        <v>x</v>
      </c>
      <c r="E15" s="5" t="str">
        <f>'scenario input table'!F8</f>
        <v>AC 15 kV 16,7Hz</v>
      </c>
      <c r="F15" s="5">
        <f>'scenario input table'!G8</f>
        <v>710</v>
      </c>
      <c r="G15" s="5" t="str">
        <f>'scenario input table'!H8</f>
        <v>D4</v>
      </c>
      <c r="H15" s="5">
        <f>'scenario input table'!I8</f>
        <v>2</v>
      </c>
      <c r="I15" s="5" t="str">
        <f>'scenario input table'!J8</f>
        <v>N/A</v>
      </c>
      <c r="J15" s="5" t="str">
        <f>'scenario input table'!K8</f>
        <v>Upon request</v>
      </c>
      <c r="K15" s="5" t="str">
        <f>'scenario input table'!L8</f>
        <v>P/C 80/410</v>
      </c>
      <c r="L15" s="5" t="str">
        <f>'scenario input table'!M8</f>
        <v>PZB</v>
      </c>
      <c r="M15" s="5">
        <f>'scenario input table'!N8</f>
        <v>160</v>
      </c>
      <c r="N15" s="5">
        <f>'scenario input table'!O8</f>
        <v>460</v>
      </c>
      <c r="O15" s="5" t="str">
        <f>'scenario input table'!P8</f>
        <v>930-1385</v>
      </c>
      <c r="P15" s="3">
        <f>'scenario input table'!Q8</f>
        <v>0</v>
      </c>
      <c r="Q15" s="5">
        <f>'scenario input table'!R8</f>
        <v>0</v>
      </c>
    </row>
    <row r="16" spans="1:17" ht="21" x14ac:dyDescent="0.35">
      <c r="A16" s="48" t="str">
        <f>'scenario input table'!A49</f>
        <v>ÖBB</v>
      </c>
      <c r="B16" s="48" t="str">
        <f>'scenario input table'!B49</f>
        <v>Kufstein - Wörgl - Hall i. T. - Innsbruck - Brenner</v>
      </c>
      <c r="C16" s="5" t="str">
        <f>'scenario input table'!D49</f>
        <v>x</v>
      </c>
      <c r="D16" s="5" t="str">
        <f>'scenario input table'!E49</f>
        <v>x</v>
      </c>
      <c r="E16" s="5" t="str">
        <f>'scenario input table'!F49</f>
        <v>15 kV 16,7 Hz</v>
      </c>
      <c r="F16" s="5">
        <f>'scenario input table'!G49</f>
        <v>600</v>
      </c>
      <c r="G16" s="5" t="str">
        <f>'scenario input table'!H49</f>
        <v>22,5t (8,0t/m)</v>
      </c>
      <c r="H16" s="5">
        <f>'scenario input table'!I49</f>
        <v>2</v>
      </c>
      <c r="I16" s="5" t="str">
        <f>'scenario input table'!J49</f>
        <v>0‰-30‰</v>
      </c>
      <c r="J16" s="5" t="str">
        <f>'scenario input table'!K49</f>
        <v>GA, G1 und G2</v>
      </c>
      <c r="K16" s="5" t="str">
        <f>'scenario input table'!L49</f>
        <v>P/C 80/410</v>
      </c>
      <c r="L16" s="5" t="str">
        <f>'scenario input table'!M49</f>
        <v>PZB, ETCS 2</v>
      </c>
      <c r="M16" s="5">
        <f>'scenario input table'!N49</f>
        <v>130</v>
      </c>
      <c r="N16" s="5">
        <f>'scenario input table'!O49</f>
        <v>0</v>
      </c>
      <c r="O16" s="5" t="str">
        <f>'scenario input table'!P49</f>
        <v>700 t (one loco 1216)</v>
      </c>
      <c r="P16" s="3">
        <f>'scenario input table'!Q49</f>
        <v>0</v>
      </c>
      <c r="Q16" s="5">
        <f>'scenario input table'!R49</f>
        <v>0</v>
      </c>
    </row>
    <row r="17" spans="1:17" ht="42" x14ac:dyDescent="0.35">
      <c r="A17" s="48" t="str">
        <f>'scenario input table'!A50</f>
        <v>RFI</v>
      </c>
      <c r="B17" s="48" t="str">
        <f>'scenario input table'!B50</f>
        <v>Brenner – Verona – Milano SM</v>
      </c>
      <c r="C17" s="5" t="str">
        <f>'scenario input table'!D50</f>
        <v>x</v>
      </c>
      <c r="D17" s="5" t="str">
        <f>'scenario input table'!E50</f>
        <v>x</v>
      </c>
      <c r="E17" s="5" t="str">
        <f>'scenario input table'!F50</f>
        <v>3 KV</v>
      </c>
      <c r="F17" s="5" t="str">
        <f>'scenario input table'!G50</f>
        <v>600 ;(625 Verona-Milano)</v>
      </c>
      <c r="G17" s="5" t="str">
        <f>'scenario input table'!H50</f>
        <v>D4L</v>
      </c>
      <c r="H17" s="5">
        <f>'scenario input table'!I50</f>
        <v>2</v>
      </c>
      <c r="I17" s="5" t="str">
        <f>'scenario input table'!J50</f>
        <v>20‰-25‰ for , Brennero - Bivio/P.C. S. Massimo 
5‰-10‰ for Verona</v>
      </c>
      <c r="J17" s="5" t="str">
        <f>'scenario input table'!K50</f>
        <v>upon request</v>
      </c>
      <c r="K17" s="5" t="str">
        <f>'scenario input table'!L50</f>
        <v>PC/80</v>
      </c>
      <c r="L17" s="5" t="str">
        <f>'scenario input table'!M50</f>
        <v>SCMT</v>
      </c>
      <c r="M17" s="5">
        <f>'scenario input table'!N50</f>
        <v>100</v>
      </c>
      <c r="N17" s="5">
        <f>'scenario input table'!O50</f>
        <v>371</v>
      </c>
      <c r="O17" s="5">
        <f>'scenario input table'!P50</f>
        <v>1600</v>
      </c>
      <c r="P17" s="3">
        <f>'scenario input table'!Q50</f>
        <v>0</v>
      </c>
      <c r="Q17" s="5" t="str">
        <f>'scenario input table'!R50</f>
        <v> Extremely limited</v>
      </c>
    </row>
    <row r="18" spans="1:17" ht="15.5" x14ac:dyDescent="0.35">
      <c r="A18" s="81" t="s">
        <v>361</v>
      </c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</row>
    <row r="19" spans="1:17" ht="21" x14ac:dyDescent="0.35">
      <c r="A19" s="54" t="str">
        <f>'scenario input table'!A82</f>
        <v>SNCF Réseau</v>
      </c>
      <c r="B19" s="54" t="s">
        <v>264</v>
      </c>
      <c r="C19" s="4" t="str">
        <f>VLOOKUP($B19,'scenario input table'!$B:$S,3,FALSE)</f>
        <v>x</v>
      </c>
      <c r="D19" s="4" t="str">
        <f>VLOOKUP($B19,'scenario input table'!$B:$S,4,FALSE)</f>
        <v>x</v>
      </c>
      <c r="E19" s="4" t="str">
        <f>VLOOKUP($B19,'scenario input table'!$B:$S,5,FALSE)</f>
        <v>25kv AC</v>
      </c>
      <c r="F19" s="4">
        <f>VLOOKUP($B19,'scenario input table'!$B:$S,6,FALSE)</f>
        <v>750</v>
      </c>
      <c r="G19" s="4" t="str">
        <f>VLOOKUP($B19,'scenario input table'!$B:$S,7,FALSE)</f>
        <v>D4</v>
      </c>
      <c r="H19" s="4">
        <f>VLOOKUP($B19,'scenario input table'!$B:$S,8,FALSE)</f>
        <v>2</v>
      </c>
      <c r="I19" s="4" t="str">
        <f>VLOOKUP($B19,'scenario input table'!$B:$S,9,FALSE)</f>
        <v>&lt; 12,5‰</v>
      </c>
      <c r="J19" s="4" t="str">
        <f>VLOOKUP($B19,'scenario input table'!$B:$S,10,FALSE)</f>
        <v>GB1</v>
      </c>
      <c r="K19" s="4" t="str">
        <f>VLOOKUP($B19,'scenario input table'!$B:$S,11,FALSE)</f>
        <v>C45</v>
      </c>
      <c r="L19" s="4" t="str">
        <f>VLOOKUP($B19,'scenario input table'!$B:$S,12,FALSE)</f>
        <v>No speed control system</v>
      </c>
      <c r="M19" s="4" t="str">
        <f>VLOOKUP($B19,'scenario input table'!$B:$S,13,FALSE)</f>
        <v>101-120km/h</v>
      </c>
      <c r="N19" s="4">
        <f>VLOOKUP($B19,'scenario input table'!$B:$S,14,FALSE)</f>
        <v>5</v>
      </c>
      <c r="O19" s="4" t="str">
        <f>VLOOKUP($B19,'scenario input table'!$B:$S,15,FALSE)</f>
        <v>D4</v>
      </c>
      <c r="P19" s="2">
        <f>VLOOKUP($B19,'scenario input table'!$B:$S,16,FALSE)</f>
        <v>0</v>
      </c>
      <c r="Q19" s="4" t="str">
        <f>VLOOKUP($B19,'scenario input table'!$B:$S,17,FALSE)</f>
        <v>Excellent</v>
      </c>
    </row>
    <row r="20" spans="1:17" ht="21" x14ac:dyDescent="0.35">
      <c r="A20" s="54" t="s">
        <v>241</v>
      </c>
      <c r="B20" s="54" t="s">
        <v>262</v>
      </c>
      <c r="C20" s="4" t="str">
        <f>VLOOKUP($B20,'scenario input table'!$B:$S,3,FALSE)</f>
        <v>x</v>
      </c>
      <c r="D20" s="4" t="str">
        <f>VLOOKUP($B20,'scenario input table'!$B:$S,4,FALSE)</f>
        <v>x</v>
      </c>
      <c r="E20" s="4" t="str">
        <f>VLOOKUP($B20,'scenario input table'!$B:$S,5,FALSE)</f>
        <v>25kv AC</v>
      </c>
      <c r="F20" s="4">
        <f>VLOOKUP($B20,'scenario input table'!$B:$S,6,FALSE)</f>
        <v>750</v>
      </c>
      <c r="G20" s="4" t="str">
        <f>VLOOKUP($B20,'scenario input table'!$B:$S,7,FALSE)</f>
        <v>D4</v>
      </c>
      <c r="H20" s="4">
        <f>VLOOKUP($B20,'scenario input table'!$B:$S,8,FALSE)</f>
        <v>2</v>
      </c>
      <c r="I20" s="4" t="str">
        <f>VLOOKUP($B20,'scenario input table'!$B:$S,9,FALSE)</f>
        <v>&lt; 12,5‰</v>
      </c>
      <c r="J20" s="4" t="str">
        <f>VLOOKUP($B20,'scenario input table'!$B:$S,10,FALSE)</f>
        <v>GB</v>
      </c>
      <c r="K20" s="4" t="str">
        <f>VLOOKUP($B20,'scenario input table'!$B:$S,11,FALSE)</f>
        <v>C45</v>
      </c>
      <c r="L20" s="4" t="str">
        <f>VLOOKUP($B20,'scenario input table'!$B:$S,12,FALSE)</f>
        <v>KVB</v>
      </c>
      <c r="M20" s="4" t="str">
        <f>VLOOKUP($B20,'scenario input table'!$B:$S,13,FALSE)</f>
        <v> 121-160 km/h</v>
      </c>
      <c r="N20" s="4">
        <f>VLOOKUP($B20,'scenario input table'!$B:$S,14,FALSE)</f>
        <v>68</v>
      </c>
      <c r="O20" s="4" t="str">
        <f>VLOOKUP($B20,'scenario input table'!$B:$S,15,FALSE)</f>
        <v>D4</v>
      </c>
      <c r="P20" s="2">
        <f>VLOOKUP($B20,'scenario input table'!$B:$S,16,FALSE)</f>
        <v>0</v>
      </c>
      <c r="Q20" s="4" t="str">
        <f>VLOOKUP($B20,'scenario input table'!$B:$S,17,FALSE)</f>
        <v>Limited</v>
      </c>
    </row>
    <row r="21" spans="1:17" ht="32.5" customHeight="1" x14ac:dyDescent="0.35">
      <c r="A21" s="54" t="s">
        <v>241</v>
      </c>
      <c r="B21" s="54" t="s">
        <v>356</v>
      </c>
      <c r="C21" s="4" t="str">
        <f>VLOOKUP($B21,'scenario input table'!$B:$S,3,FALSE)</f>
        <v>x</v>
      </c>
      <c r="D21" s="4" t="str">
        <f>VLOOKUP($B21,'scenario input table'!$B:$S,4,FALSE)</f>
        <v>x</v>
      </c>
      <c r="E21" s="4" t="str">
        <f>VLOOKUP($B21,'scenario input table'!$B:$S,5,FALSE)</f>
        <v>25kv AC</v>
      </c>
      <c r="F21" s="4">
        <f>VLOOKUP($B21,'scenario input table'!$B:$S,6,FALSE)</f>
        <v>850</v>
      </c>
      <c r="G21" s="4" t="str">
        <f>VLOOKUP($B21,'scenario input table'!$B:$S,7,FALSE)</f>
        <v>D4</v>
      </c>
      <c r="H21" s="4">
        <f>VLOOKUP($B21,'scenario input table'!$B:$S,8,FALSE)</f>
        <v>2</v>
      </c>
      <c r="I21" s="4" t="str">
        <f>VLOOKUP($B21,'scenario input table'!$B:$S,9,FALSE)</f>
        <v>5-10%</v>
      </c>
      <c r="J21" s="4" t="str">
        <f>VLOOKUP($B21,'scenario input table'!$B:$S,10,FALSE)</f>
        <v>GB1</v>
      </c>
      <c r="K21" s="4" t="str">
        <f>VLOOKUP($B21,'scenario input table'!$B:$S,11,FALSE)</f>
        <v>upon request</v>
      </c>
      <c r="L21" s="4" t="str">
        <f>VLOOKUP($B21,'scenario input table'!$B:$S,12,FALSE)</f>
        <v>KVB</v>
      </c>
      <c r="M21" s="4">
        <f>VLOOKUP($B21,'scenario input table'!$B:$S,13,FALSE)</f>
        <v>140</v>
      </c>
      <c r="N21" s="4">
        <f>VLOOKUP($B21,'scenario input table'!$B:$S,14,FALSE)</f>
        <v>92.53</v>
      </c>
      <c r="O21" s="4" t="str">
        <f>VLOOKUP($B21,'scenario input table'!$B:$S,15,FALSE)</f>
        <v>D4</v>
      </c>
      <c r="P21" s="2" t="str">
        <f>VLOOKUP($B21,'scenario input table'!$B:$S,16,FALSE)</f>
        <v>Capacity limited due to various infrastructure works in France</v>
      </c>
      <c r="Q21" s="4">
        <f>VLOOKUP($B21,'scenario input table'!$B:$S,17,FALSE)</f>
        <v>0</v>
      </c>
    </row>
    <row r="22" spans="1:17" ht="32.5" customHeight="1" x14ac:dyDescent="0.35">
      <c r="A22" s="54" t="s">
        <v>241</v>
      </c>
      <c r="B22" s="54" t="s">
        <v>357</v>
      </c>
      <c r="C22" s="4" t="str">
        <f>VLOOKUP($B22,'scenario input table'!$B:$S,3,FALSE)</f>
        <v>x</v>
      </c>
      <c r="D22" s="4" t="str">
        <f>VLOOKUP($B22,'scenario input table'!$B:$S,4,FALSE)</f>
        <v>x</v>
      </c>
      <c r="E22" s="4" t="str">
        <f>VLOOKUP($B22,'scenario input table'!$B:$S,5,FALSE)</f>
        <v>25kv AC</v>
      </c>
      <c r="F22" s="4">
        <f>VLOOKUP($B22,'scenario input table'!$B:$S,6,FALSE)</f>
        <v>850</v>
      </c>
      <c r="G22" s="4" t="str">
        <f>VLOOKUP($B22,'scenario input table'!$B:$S,7,FALSE)</f>
        <v>D4</v>
      </c>
      <c r="H22" s="4">
        <f>VLOOKUP($B22,'scenario input table'!$B:$S,8,FALSE)</f>
        <v>2</v>
      </c>
      <c r="I22" s="4" t="str">
        <f>VLOOKUP($B22,'scenario input table'!$B:$S,9,FALSE)</f>
        <v>5-10%</v>
      </c>
      <c r="J22" s="4" t="str">
        <f>VLOOKUP($B22,'scenario input table'!$B:$S,10,FALSE)</f>
        <v>GB1</v>
      </c>
      <c r="K22" s="4" t="str">
        <f>VLOOKUP($B22,'scenario input table'!$B:$S,11,FALSE)</f>
        <v>upon request</v>
      </c>
      <c r="L22" s="4" t="str">
        <f>VLOOKUP($B22,'scenario input table'!$B:$S,12,FALSE)</f>
        <v>KVB</v>
      </c>
      <c r="M22" s="4">
        <f>VLOOKUP($B22,'scenario input table'!$B:$S,13,FALSE)</f>
        <v>140</v>
      </c>
      <c r="N22" s="4">
        <f>VLOOKUP($B22,'scenario input table'!$B:$S,14,FALSE)</f>
        <v>27.67</v>
      </c>
      <c r="O22" s="4" t="str">
        <f>VLOOKUP($B22,'scenario input table'!$B:$S,15,FALSE)</f>
        <v>D4</v>
      </c>
      <c r="P22" s="2" t="str">
        <f>VLOOKUP($B22,'scenario input table'!$B:$S,16,FALSE)</f>
        <v>Capacity limited due to various infrastructure works in France</v>
      </c>
      <c r="Q22" s="4">
        <f>VLOOKUP($B22,'scenario input table'!$B:$S,17,FALSE)</f>
        <v>0</v>
      </c>
    </row>
    <row r="23" spans="1:17" ht="32.5" customHeight="1" x14ac:dyDescent="0.35">
      <c r="A23" s="54" t="s">
        <v>241</v>
      </c>
      <c r="B23" s="54" t="s">
        <v>358</v>
      </c>
      <c r="C23" s="4" t="str">
        <f>VLOOKUP($B23,'scenario input table'!$B:$S,3,FALSE)</f>
        <v>x</v>
      </c>
      <c r="D23" s="4" t="str">
        <f>VLOOKUP($B23,'scenario input table'!$B:$S,4,FALSE)</f>
        <v>x</v>
      </c>
      <c r="E23" s="4" t="str">
        <f>VLOOKUP($B23,'scenario input table'!$B:$S,5,FALSE)</f>
        <v>25kv AC</v>
      </c>
      <c r="F23" s="4">
        <f>VLOOKUP($B23,'scenario input table'!$B:$S,6,FALSE)</f>
        <v>850</v>
      </c>
      <c r="G23" s="4" t="str">
        <f>VLOOKUP($B23,'scenario input table'!$B:$S,7,FALSE)</f>
        <v>D4</v>
      </c>
      <c r="H23" s="4">
        <f>VLOOKUP($B23,'scenario input table'!$B:$S,8,FALSE)</f>
        <v>2</v>
      </c>
      <c r="I23" s="4" t="str">
        <f>VLOOKUP($B23,'scenario input table'!$B:$S,9,FALSE)</f>
        <v>5-10%</v>
      </c>
      <c r="J23" s="4" t="str">
        <f>VLOOKUP($B23,'scenario input table'!$B:$S,10,FALSE)</f>
        <v>GB1</v>
      </c>
      <c r="K23" s="4" t="str">
        <f>VLOOKUP($B23,'scenario input table'!$B:$S,11,FALSE)</f>
        <v>upon request</v>
      </c>
      <c r="L23" s="4" t="str">
        <f>VLOOKUP($B23,'scenario input table'!$B:$S,12,FALSE)</f>
        <v>KVB</v>
      </c>
      <c r="M23" s="4">
        <f>VLOOKUP($B23,'scenario input table'!$B:$S,13,FALSE)</f>
        <v>140</v>
      </c>
      <c r="N23" s="4">
        <f>VLOOKUP($B23,'scenario input table'!$B:$S,14,FALSE)</f>
        <v>191.02</v>
      </c>
      <c r="O23" s="4" t="str">
        <f>VLOOKUP($B23,'scenario input table'!$B:$S,15,FALSE)</f>
        <v>D4</v>
      </c>
      <c r="P23" s="2" t="str">
        <f>VLOOKUP($B23,'scenario input table'!$B:$S,16,FALSE)</f>
        <v>Capacity limited due to various infrastructure works in France</v>
      </c>
      <c r="Q23" s="4">
        <f>VLOOKUP($B23,'scenario input table'!$B:$S,17,FALSE)</f>
        <v>0</v>
      </c>
    </row>
    <row r="24" spans="1:17" ht="32.5" customHeight="1" x14ac:dyDescent="0.35">
      <c r="A24" s="54" t="s">
        <v>241</v>
      </c>
      <c r="B24" s="54" t="s">
        <v>359</v>
      </c>
      <c r="C24" s="4" t="str">
        <f>VLOOKUP($B24,'scenario input table'!$B:$S,3,FALSE)</f>
        <v>x</v>
      </c>
      <c r="D24" s="4" t="str">
        <f>VLOOKUP($B24,'scenario input table'!$B:$S,4,FALSE)</f>
        <v>x</v>
      </c>
      <c r="E24" s="4" t="str">
        <f>VLOOKUP($B24,'scenario input table'!$B:$S,5,FALSE)</f>
        <v>1,5 kv DC</v>
      </c>
      <c r="F24" s="4">
        <f>VLOOKUP($B24,'scenario input table'!$B:$S,6,FALSE)</f>
        <v>750</v>
      </c>
      <c r="G24" s="4" t="str">
        <f>VLOOKUP($B24,'scenario input table'!$B:$S,7,FALSE)</f>
        <v>D4</v>
      </c>
      <c r="H24" s="4">
        <f>VLOOKUP($B24,'scenario input table'!$B:$S,8,FALSE)</f>
        <v>2</v>
      </c>
      <c r="I24" s="4" t="str">
        <f>VLOOKUP($B24,'scenario input table'!$B:$S,9,FALSE)</f>
        <v>5-10% / upon request</v>
      </c>
      <c r="J24" s="4" t="str">
        <f>VLOOKUP($B24,'scenario input table'!$B:$S,10,FALSE)</f>
        <v>GB1</v>
      </c>
      <c r="K24" s="4" t="str">
        <f>VLOOKUP($B24,'scenario input table'!$B:$S,11,FALSE)</f>
        <v>upon request</v>
      </c>
      <c r="L24" s="4" t="str">
        <f>VLOOKUP($B24,'scenario input table'!$B:$S,12,FALSE)</f>
        <v>KVB</v>
      </c>
      <c r="M24" s="4">
        <f>VLOOKUP($B24,'scenario input table'!$B:$S,13,FALSE)</f>
        <v>120</v>
      </c>
      <c r="N24" s="4">
        <f>VLOOKUP($B24,'scenario input table'!$B:$S,14,FALSE)</f>
        <v>363.42</v>
      </c>
      <c r="O24" s="4" t="str">
        <f>VLOOKUP($B24,'scenario input table'!$B:$S,15,FALSE)</f>
        <v>D4</v>
      </c>
      <c r="P24" s="2" t="str">
        <f>VLOOKUP($B24,'scenario input table'!$B:$S,16,FALSE)</f>
        <v>Capacity limited due to various infrastructure works in France</v>
      </c>
      <c r="Q24" s="4">
        <f>VLOOKUP($B24,'scenario input table'!$B:$S,17,FALSE)</f>
        <v>0</v>
      </c>
    </row>
    <row r="25" spans="1:17" ht="22" customHeight="1" x14ac:dyDescent="0.35">
      <c r="A25" s="54" t="s">
        <v>176</v>
      </c>
      <c r="B25" s="54" t="s">
        <v>343</v>
      </c>
      <c r="C25" s="4" t="str">
        <f>VLOOKUP($B25,'scenario input table'!$B:$S,3,FALSE)</f>
        <v>x</v>
      </c>
      <c r="D25" s="4" t="str">
        <f>VLOOKUP($B25,'scenario input table'!$B:$S,4,FALSE)</f>
        <v>x</v>
      </c>
      <c r="E25" s="4" t="str">
        <f>VLOOKUP($B25,'scenario input table'!$B:$S,5,FALSE)</f>
        <v>3 kv DC</v>
      </c>
      <c r="F25" s="4">
        <f>VLOOKUP($B25,'scenario input table'!$B:$S,6,FALSE)</f>
        <v>600</v>
      </c>
      <c r="G25" s="4" t="str">
        <f>VLOOKUP($B25,'scenario input table'!$B:$S,7,FALSE)</f>
        <v>D4</v>
      </c>
      <c r="H25" s="4">
        <f>VLOOKUP($B25,'scenario input table'!$B:$S,8,FALSE)</f>
        <v>2</v>
      </c>
      <c r="I25" s="4" t="str">
        <f>VLOOKUP($B25,'scenario input table'!$B:$S,9,FALSE)</f>
        <v>0-15‰ / 0-30‰</v>
      </c>
      <c r="J25" s="4" t="str">
        <f>VLOOKUP($B25,'scenario input table'!$B:$S,10,FALSE)</f>
        <v>GB1</v>
      </c>
      <c r="K25" s="4" t="str">
        <f>VLOOKUP($B25,'scenario input table'!$B:$S,11,FALSE)</f>
        <v>P/C 45/364</v>
      </c>
      <c r="L25" s="4" t="str">
        <f>VLOOKUP($B25,'scenario input table'!$B:$S,12,FALSE)</f>
        <v>SCMIT</v>
      </c>
      <c r="M25" s="4" t="str">
        <f>VLOOKUP($B25,'scenario input table'!$B:$S,13,FALSE)</f>
        <v>&gt; 100 km/h</v>
      </c>
      <c r="N25" s="4">
        <f>VLOOKUP($B25,'scenario input table'!$B:$S,14,FALSE)</f>
        <v>89.96</v>
      </c>
      <c r="O25" s="4" t="str">
        <f>VLOOKUP($B25,'scenario input table'!$B:$S,15,FALSE)</f>
        <v>D4</v>
      </c>
      <c r="P25" s="2">
        <f>VLOOKUP($B25,'scenario input table'!$B:$S,16,FALSE)</f>
        <v>0</v>
      </c>
      <c r="Q25" s="4">
        <f>VLOOKUP($B25,'scenario input table'!$B:$S,17,FALSE)</f>
        <v>0</v>
      </c>
    </row>
    <row r="26" spans="1:17" ht="24.5" customHeight="1" x14ac:dyDescent="0.35">
      <c r="A26" s="54" t="s">
        <v>176</v>
      </c>
      <c r="B26" s="54" t="s">
        <v>347</v>
      </c>
      <c r="C26" s="4" t="str">
        <f>VLOOKUP($B26,'scenario input table'!$B:$S,3,FALSE)</f>
        <v>x</v>
      </c>
      <c r="D26" s="4" t="str">
        <f>VLOOKUP($B26,'scenario input table'!$B:$S,4,FALSE)</f>
        <v>x</v>
      </c>
      <c r="E26" s="4" t="str">
        <f>VLOOKUP($B26,'scenario input table'!$B:$S,5,FALSE)</f>
        <v>3 kv DC</v>
      </c>
      <c r="F26" s="4">
        <f>VLOOKUP($B26,'scenario input table'!$B:$S,6,FALSE)</f>
        <v>525</v>
      </c>
      <c r="G26" s="4" t="str">
        <f>VLOOKUP($B26,'scenario input table'!$B:$S,7,FALSE)</f>
        <v>D4</v>
      </c>
      <c r="H26" s="4">
        <f>VLOOKUP($B26,'scenario input table'!$B:$S,8,FALSE)</f>
        <v>2</v>
      </c>
      <c r="I26" s="4" t="str">
        <f>VLOOKUP($B26,'scenario input table'!$B:$S,9,FALSE)</f>
        <v>0-5‰ / 10-15‰</v>
      </c>
      <c r="J26" s="4" t="str">
        <f>VLOOKUP($B26,'scenario input table'!$B:$S,10,FALSE)</f>
        <v>A</v>
      </c>
      <c r="K26" s="4" t="str">
        <f>VLOOKUP($B26,'scenario input table'!$B:$S,11,FALSE)</f>
        <v>P/C 32/351</v>
      </c>
      <c r="L26" s="4" t="str">
        <f>VLOOKUP($B26,'scenario input table'!$B:$S,12,FALSE)</f>
        <v>SCMIT</v>
      </c>
      <c r="M26" s="4" t="str">
        <f>VLOOKUP($B26,'scenario input table'!$B:$S,13,FALSE)</f>
        <v>125 / 140 km/h</v>
      </c>
      <c r="N26" s="4">
        <f>VLOOKUP($B26,'scenario input table'!$B:$S,14,FALSE)</f>
        <v>89.92</v>
      </c>
      <c r="O26" s="4" t="str">
        <f>VLOOKUP($B26,'scenario input table'!$B:$S,15,FALSE)</f>
        <v>D4</v>
      </c>
      <c r="P26" s="2">
        <f>VLOOKUP($B26,'scenario input table'!$B:$S,16,FALSE)</f>
        <v>0</v>
      </c>
      <c r="Q26" s="4" t="str">
        <f>VLOOKUP($B26,'scenario input table'!$B:$S,17,FALSE)</f>
        <v>Good</v>
      </c>
    </row>
    <row r="27" spans="1:17" x14ac:dyDescent="0.35">
      <c r="A27" s="54" t="s">
        <v>176</v>
      </c>
      <c r="B27" s="54" t="s">
        <v>351</v>
      </c>
      <c r="C27" s="4" t="str">
        <f>VLOOKUP($B27,'scenario input table'!$B:$S,3,FALSE)</f>
        <v>x</v>
      </c>
      <c r="D27" s="4" t="str">
        <f>VLOOKUP($B27,'scenario input table'!$B:$S,4,FALSE)</f>
        <v>x</v>
      </c>
      <c r="E27" s="4" t="str">
        <f>VLOOKUP($B27,'scenario input table'!$B:$S,5,FALSE)</f>
        <v>3 kv DC</v>
      </c>
      <c r="F27" s="4">
        <f>VLOOKUP($B27,'scenario input table'!$B:$S,6,FALSE)</f>
        <v>600</v>
      </c>
      <c r="G27" s="4" t="str">
        <f>VLOOKUP($B27,'scenario input table'!$B:$S,7,FALSE)</f>
        <v>D4</v>
      </c>
      <c r="H27" s="4">
        <f>VLOOKUP($B27,'scenario input table'!$B:$S,8,FALSE)</f>
        <v>2</v>
      </c>
      <c r="I27" s="4" t="str">
        <f>VLOOKUP($B27,'scenario input table'!$B:$S,9,FALSE)</f>
        <v>10-15‰ / 0-5‰</v>
      </c>
      <c r="J27" s="4" t="str">
        <f>VLOOKUP($B27,'scenario input table'!$B:$S,10,FALSE)</f>
        <v>GB</v>
      </c>
      <c r="K27" s="4" t="str">
        <f>VLOOKUP($B27,'scenario input table'!$B:$S,11,FALSE)</f>
        <v>P/C 80/410</v>
      </c>
      <c r="L27" s="4" t="str">
        <f>VLOOKUP($B27,'scenario input table'!$B:$S,12,FALSE)</f>
        <v>SCMIT</v>
      </c>
      <c r="M27" s="4" t="str">
        <f>VLOOKUP($B27,'scenario input table'!$B:$S,13,FALSE)</f>
        <v>&gt; 100 km/h</v>
      </c>
      <c r="N27" s="4">
        <f>VLOOKUP($B27,'scenario input table'!$B:$S,14,FALSE)</f>
        <v>98.38</v>
      </c>
      <c r="O27" s="4" t="str">
        <f>VLOOKUP($B27,'scenario input table'!$B:$S,15,FALSE)</f>
        <v>D4</v>
      </c>
      <c r="P27" s="2">
        <f>VLOOKUP($B27,'scenario input table'!$B:$S,16,FALSE)</f>
        <v>0</v>
      </c>
      <c r="Q27" s="4">
        <f>VLOOKUP($B27,'scenario input table'!$B:$S,17,FALSE)</f>
        <v>0</v>
      </c>
    </row>
    <row r="28" spans="1:17" ht="15.5" x14ac:dyDescent="0.35">
      <c r="A28" s="87" t="s">
        <v>363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</row>
    <row r="29" spans="1:17" x14ac:dyDescent="0.35">
      <c r="A29" s="54" t="s">
        <v>121</v>
      </c>
      <c r="B29" s="54" t="s">
        <v>122</v>
      </c>
      <c r="C29" s="4" t="str">
        <f>VLOOKUP($B29,'scenario input table'!$B:$S,3,FALSE)</f>
        <v>x</v>
      </c>
      <c r="D29" s="4" t="str">
        <f>VLOOKUP($B29,'scenario input table'!$B:$S,4,FALSE)</f>
        <v>x</v>
      </c>
      <c r="E29" s="4" t="str">
        <f>VLOOKUP($B29,'scenario input table'!$B:$S,5,FALSE)</f>
        <v>3kv</v>
      </c>
      <c r="F29" s="4">
        <f>VLOOKUP($B29,'scenario input table'!$B:$S,6,FALSE)</f>
        <v>740</v>
      </c>
      <c r="G29" s="4" t="str">
        <f>VLOOKUP($B29,'scenario input table'!$B:$S,7,FALSE)</f>
        <v>D4</v>
      </c>
      <c r="H29" s="4">
        <f>VLOOKUP($B29,'scenario input table'!$B:$S,8,FALSE)</f>
        <v>2</v>
      </c>
      <c r="I29" s="4" t="str">
        <f>VLOOKUP($B29,'scenario input table'!$B:$S,9,FALSE)</f>
        <v>N/A</v>
      </c>
      <c r="J29" s="4" t="str">
        <f>VLOOKUP($B29,'scenario input table'!$B:$S,10,FALSE)</f>
        <v>GB</v>
      </c>
      <c r="K29" s="4" t="str">
        <f>VLOOKUP($B29,'scenario input table'!$B:$S,11,FALSE)</f>
        <v>P/C 70/400</v>
      </c>
      <c r="L29" s="4" t="str">
        <f>VLOOKUP($B29,'scenario input table'!$B:$S,12,FALSE)</f>
        <v>TBL1</v>
      </c>
      <c r="M29" s="4">
        <f>VLOOKUP($B29,'scenario input table'!$B:$S,13,FALSE)</f>
        <v>100</v>
      </c>
      <c r="N29" s="4">
        <f>VLOOKUP($B29,'scenario input table'!$B:$S,14,FALSE)</f>
        <v>186.15</v>
      </c>
      <c r="O29" s="4" t="str">
        <f>VLOOKUP($B29,'scenario input table'!$B:$S,15,FALSE)</f>
        <v>1800-2000</v>
      </c>
      <c r="P29" s="2">
        <f>VLOOKUP($B29,'scenario input table'!$B:$S,16,FALSE)</f>
        <v>0</v>
      </c>
      <c r="Q29" s="4" t="str">
        <f>VLOOKUP($B29,'scenario input table'!$B:$S,17,FALSE)</f>
        <v>Limited</v>
      </c>
    </row>
    <row r="30" spans="1:17" ht="35" customHeight="1" x14ac:dyDescent="0.35">
      <c r="A30" s="54" t="s">
        <v>241</v>
      </c>
      <c r="B30" s="54" t="s">
        <v>242</v>
      </c>
      <c r="C30" s="4" t="str">
        <f>VLOOKUP($B30,'scenario input table'!$B:$S,3,FALSE)</f>
        <v>x</v>
      </c>
      <c r="D30" s="4" t="str">
        <f>VLOOKUP($B30,'scenario input table'!$B:$S,4,FALSE)</f>
        <v>x</v>
      </c>
      <c r="E30" s="4" t="str">
        <f>VLOOKUP($B30,'scenario input table'!$B:$S,5,FALSE)</f>
        <v>25kV AC</v>
      </c>
      <c r="F30" s="4">
        <f>VLOOKUP($B30,'scenario input table'!$B:$S,6,FALSE)</f>
        <v>750</v>
      </c>
      <c r="G30" s="4" t="str">
        <f>VLOOKUP($B30,'scenario input table'!$B:$S,7,FALSE)</f>
        <v>D4</v>
      </c>
      <c r="H30" s="4" t="str">
        <f>VLOOKUP($B30,'scenario input table'!$B:$S,8,FALSE)</f>
        <v>2 or more</v>
      </c>
      <c r="I30" s="4" t="str">
        <f>VLOOKUP($B30,'scenario input table'!$B:$S,9,FALSE)</f>
        <v>N/A</v>
      </c>
      <c r="J30" s="4" t="str">
        <f>VLOOKUP($B30,'scenario input table'!$B:$S,10,FALSE)</f>
        <v>CB1 ( Longuyon – Thionville: 3.3 - C22)</v>
      </c>
      <c r="K30" s="4" t="str">
        <f>VLOOKUP($B30,'scenario input table'!$B:$S,11,FALSE)</f>
        <v>C45 (Longuyon – Thionville: 3.3 - C22)</v>
      </c>
      <c r="L30" s="4" t="str">
        <f>VLOOKUP($B30,'scenario input table'!$B:$S,12,FALSE)</f>
        <v xml:space="preserve">KVB </v>
      </c>
      <c r="M30" s="4" t="str">
        <f>VLOOKUP($B30,'scenario input table'!$B:$S,13,FALSE)</f>
        <v>120-139</v>
      </c>
      <c r="N30" s="4">
        <f>VLOOKUP($B30,'scenario input table'!$B:$S,14,FALSE)</f>
        <v>0</v>
      </c>
      <c r="O30" s="4" t="str">
        <f>VLOOKUP($B30,'scenario input table'!$B:$S,15,FALSE)</f>
        <v>D4</v>
      </c>
      <c r="P30" s="2">
        <f>VLOOKUP($B30,'scenario input table'!$B:$S,16,FALSE)</f>
        <v>0</v>
      </c>
      <c r="Q30" s="4">
        <f>VLOOKUP($B30,'scenario input table'!$B:$S,17,FALSE)</f>
        <v>0</v>
      </c>
    </row>
    <row r="31" spans="1:17" ht="32" customHeight="1" x14ac:dyDescent="0.35">
      <c r="A31" s="54" t="s">
        <v>241</v>
      </c>
      <c r="B31" s="54" t="s">
        <v>355</v>
      </c>
      <c r="C31" s="4" t="str">
        <f>VLOOKUP($B31,'scenario input table'!$B:$S,3,FALSE)</f>
        <v>x</v>
      </c>
      <c r="D31" s="4" t="str">
        <f>VLOOKUP($B31,'scenario input table'!$B:$S,4,FALSE)</f>
        <v>x</v>
      </c>
      <c r="E31" s="4" t="str">
        <f>VLOOKUP($B31,'scenario input table'!$B:$S,5,FALSE)</f>
        <v>25 kV</v>
      </c>
      <c r="F31" s="4">
        <f>VLOOKUP($B31,'scenario input table'!$B:$S,6,FALSE)</f>
        <v>850</v>
      </c>
      <c r="G31" s="4" t="str">
        <f>VLOOKUP($B31,'scenario input table'!$B:$S,7,FALSE)</f>
        <v>D4</v>
      </c>
      <c r="H31" s="4">
        <f>VLOOKUP($B31,'scenario input table'!$B:$S,8,FALSE)</f>
        <v>2</v>
      </c>
      <c r="I31" s="4" t="str">
        <f>VLOOKUP($B31,'scenario input table'!$B:$S,9,FALSE)</f>
        <v>5-10%</v>
      </c>
      <c r="J31" s="4" t="str">
        <f>VLOOKUP($B31,'scenario input table'!$B:$S,10,FALSE)</f>
        <v>GB1</v>
      </c>
      <c r="K31" s="4" t="str">
        <f>VLOOKUP($B31,'scenario input table'!$B:$S,11,FALSE)</f>
        <v>Upon request</v>
      </c>
      <c r="L31" s="4" t="str">
        <f>VLOOKUP($B31,'scenario input table'!$B:$S,12,FALSE)</f>
        <v>KVB</v>
      </c>
      <c r="M31" s="4">
        <f>VLOOKUP($B31,'scenario input table'!$B:$S,13,FALSE)</f>
        <v>140</v>
      </c>
      <c r="N31" s="4">
        <f>VLOOKUP($B31,'scenario input table'!$B:$S,14,FALSE)</f>
        <v>47.25</v>
      </c>
      <c r="O31" s="4" t="str">
        <f>VLOOKUP($B31,'scenario input table'!$B:$S,15,FALSE)</f>
        <v>D4</v>
      </c>
      <c r="P31" s="2" t="str">
        <f>VLOOKUP($B31,'scenario input table'!$B:$S,16,FALSE)</f>
        <v>Capacity limited due to various infrastructure works in France</v>
      </c>
      <c r="Q31" s="4">
        <f>VLOOKUP($B31,'scenario input table'!$B:$S,17,FALSE)</f>
        <v>0</v>
      </c>
    </row>
    <row r="32" spans="1:17" ht="32" customHeight="1" x14ac:dyDescent="0.35">
      <c r="A32" s="54" t="s">
        <v>241</v>
      </c>
      <c r="B32" s="54" t="s">
        <v>356</v>
      </c>
      <c r="C32" s="4" t="str">
        <f>VLOOKUP($B32,'scenario input table'!$B:$S,3,FALSE)</f>
        <v>x</v>
      </c>
      <c r="D32" s="4" t="str">
        <f>VLOOKUP($B32,'scenario input table'!$B:$S,4,FALSE)</f>
        <v>x</v>
      </c>
      <c r="E32" s="4" t="str">
        <f>VLOOKUP($B32,'scenario input table'!$B:$S,5,FALSE)</f>
        <v>25kv AC</v>
      </c>
      <c r="F32" s="4">
        <f>VLOOKUP($B32,'scenario input table'!$B:$S,6,FALSE)</f>
        <v>850</v>
      </c>
      <c r="G32" s="4" t="str">
        <f>VLOOKUP($B32,'scenario input table'!$B:$S,7,FALSE)</f>
        <v>D4</v>
      </c>
      <c r="H32" s="4">
        <f>VLOOKUP($B32,'scenario input table'!$B:$S,8,FALSE)</f>
        <v>2</v>
      </c>
      <c r="I32" s="4" t="str">
        <f>VLOOKUP($B32,'scenario input table'!$B:$S,9,FALSE)</f>
        <v>5-10%</v>
      </c>
      <c r="J32" s="4" t="str">
        <f>VLOOKUP($B32,'scenario input table'!$B:$S,10,FALSE)</f>
        <v>GB1</v>
      </c>
      <c r="K32" s="4" t="str">
        <f>VLOOKUP($B32,'scenario input table'!$B:$S,11,FALSE)</f>
        <v>upon request</v>
      </c>
      <c r="L32" s="4" t="str">
        <f>VLOOKUP($B32,'scenario input table'!$B:$S,12,FALSE)</f>
        <v>KVB</v>
      </c>
      <c r="M32" s="4">
        <f>VLOOKUP($B32,'scenario input table'!$B:$S,13,FALSE)</f>
        <v>140</v>
      </c>
      <c r="N32" s="4">
        <f>VLOOKUP($B32,'scenario input table'!$B:$S,14,FALSE)</f>
        <v>92.53</v>
      </c>
      <c r="O32" s="4" t="str">
        <f>VLOOKUP($B32,'scenario input table'!$B:$S,15,FALSE)</f>
        <v>D4</v>
      </c>
      <c r="P32" s="2" t="str">
        <f>VLOOKUP($B32,'scenario input table'!$B:$S,16,FALSE)</f>
        <v>Capacity limited due to various infrastructure works in France</v>
      </c>
      <c r="Q32" s="4">
        <f>VLOOKUP($B32,'scenario input table'!$B:$S,17,FALSE)</f>
        <v>0</v>
      </c>
    </row>
    <row r="33" spans="1:17" ht="32" customHeight="1" x14ac:dyDescent="0.35">
      <c r="A33" s="54" t="s">
        <v>241</v>
      </c>
      <c r="B33" s="54" t="s">
        <v>357</v>
      </c>
      <c r="C33" s="4" t="str">
        <f>VLOOKUP($B33,'scenario input table'!$B:$S,3,FALSE)</f>
        <v>x</v>
      </c>
      <c r="D33" s="4" t="str">
        <f>VLOOKUP($B33,'scenario input table'!$B:$S,4,FALSE)</f>
        <v>x</v>
      </c>
      <c r="E33" s="4" t="str">
        <f>VLOOKUP($B33,'scenario input table'!$B:$S,5,FALSE)</f>
        <v>25kv AC</v>
      </c>
      <c r="F33" s="4">
        <f>VLOOKUP($B33,'scenario input table'!$B:$S,6,FALSE)</f>
        <v>850</v>
      </c>
      <c r="G33" s="4" t="str">
        <f>VLOOKUP($B33,'scenario input table'!$B:$S,7,FALSE)</f>
        <v>D4</v>
      </c>
      <c r="H33" s="4">
        <f>VLOOKUP($B33,'scenario input table'!$B:$S,8,FALSE)</f>
        <v>2</v>
      </c>
      <c r="I33" s="4" t="str">
        <f>VLOOKUP($B33,'scenario input table'!$B:$S,9,FALSE)</f>
        <v>5-10%</v>
      </c>
      <c r="J33" s="4" t="str">
        <f>VLOOKUP($B33,'scenario input table'!$B:$S,10,FALSE)</f>
        <v>GB1</v>
      </c>
      <c r="K33" s="4" t="str">
        <f>VLOOKUP($B33,'scenario input table'!$B:$S,11,FALSE)</f>
        <v>upon request</v>
      </c>
      <c r="L33" s="4" t="str">
        <f>VLOOKUP($B33,'scenario input table'!$B:$S,12,FALSE)</f>
        <v>KVB</v>
      </c>
      <c r="M33" s="4">
        <f>VLOOKUP($B33,'scenario input table'!$B:$S,13,FALSE)</f>
        <v>140</v>
      </c>
      <c r="N33" s="4">
        <f>VLOOKUP($B33,'scenario input table'!$B:$S,14,FALSE)</f>
        <v>27.67</v>
      </c>
      <c r="O33" s="4" t="str">
        <f>VLOOKUP($B33,'scenario input table'!$B:$S,15,FALSE)</f>
        <v>D4</v>
      </c>
      <c r="P33" s="2" t="str">
        <f>VLOOKUP($B33,'scenario input table'!$B:$S,16,FALSE)</f>
        <v>Capacity limited due to various infrastructure works in France</v>
      </c>
      <c r="Q33" s="4">
        <f>VLOOKUP($B33,'scenario input table'!$B:$S,17,FALSE)</f>
        <v>0</v>
      </c>
    </row>
    <row r="34" spans="1:17" ht="32" customHeight="1" x14ac:dyDescent="0.35">
      <c r="A34" s="54" t="s">
        <v>241</v>
      </c>
      <c r="B34" s="54" t="s">
        <v>358</v>
      </c>
      <c r="C34" s="4" t="str">
        <f>VLOOKUP($B34,'scenario input table'!$B:$S,3,FALSE)</f>
        <v>x</v>
      </c>
      <c r="D34" s="4" t="str">
        <f>VLOOKUP($B34,'scenario input table'!$B:$S,4,FALSE)</f>
        <v>x</v>
      </c>
      <c r="E34" s="4" t="str">
        <f>VLOOKUP($B34,'scenario input table'!$B:$S,5,FALSE)</f>
        <v>25kv AC</v>
      </c>
      <c r="F34" s="4">
        <f>VLOOKUP($B34,'scenario input table'!$B:$S,6,FALSE)</f>
        <v>850</v>
      </c>
      <c r="G34" s="4" t="str">
        <f>VLOOKUP($B34,'scenario input table'!$B:$S,7,FALSE)</f>
        <v>D4</v>
      </c>
      <c r="H34" s="4">
        <f>VLOOKUP($B34,'scenario input table'!$B:$S,8,FALSE)</f>
        <v>2</v>
      </c>
      <c r="I34" s="4" t="str">
        <f>VLOOKUP($B34,'scenario input table'!$B:$S,9,FALSE)</f>
        <v>5-10%</v>
      </c>
      <c r="J34" s="4" t="str">
        <f>VLOOKUP($B34,'scenario input table'!$B:$S,10,FALSE)</f>
        <v>GB1</v>
      </c>
      <c r="K34" s="4" t="str">
        <f>VLOOKUP($B34,'scenario input table'!$B:$S,11,FALSE)</f>
        <v>upon request</v>
      </c>
      <c r="L34" s="4" t="str">
        <f>VLOOKUP($B34,'scenario input table'!$B:$S,12,FALSE)</f>
        <v>KVB</v>
      </c>
      <c r="M34" s="4">
        <f>VLOOKUP($B34,'scenario input table'!$B:$S,13,FALSE)</f>
        <v>140</v>
      </c>
      <c r="N34" s="4">
        <f>VLOOKUP($B34,'scenario input table'!$B:$S,14,FALSE)</f>
        <v>191.02</v>
      </c>
      <c r="O34" s="4" t="str">
        <f>VLOOKUP($B34,'scenario input table'!$B:$S,15,FALSE)</f>
        <v>D4</v>
      </c>
      <c r="P34" s="2" t="str">
        <f>VLOOKUP($B34,'scenario input table'!$B:$S,16,FALSE)</f>
        <v>Capacity limited due to various infrastructure works in France</v>
      </c>
      <c r="Q34" s="4">
        <f>VLOOKUP($B34,'scenario input table'!$B:$S,17,FALSE)</f>
        <v>0</v>
      </c>
    </row>
    <row r="35" spans="1:17" ht="32" customHeight="1" x14ac:dyDescent="0.35">
      <c r="A35" s="54" t="s">
        <v>241</v>
      </c>
      <c r="B35" s="54" t="s">
        <v>359</v>
      </c>
      <c r="C35" s="4" t="str">
        <f>VLOOKUP($B35,'scenario input table'!$B:$S,3,FALSE)</f>
        <v>x</v>
      </c>
      <c r="D35" s="4" t="str">
        <f>VLOOKUP($B35,'scenario input table'!$B:$S,4,FALSE)</f>
        <v>x</v>
      </c>
      <c r="E35" s="4" t="str">
        <f>VLOOKUP($B35,'scenario input table'!$B:$S,5,FALSE)</f>
        <v>1,5 kv DC</v>
      </c>
      <c r="F35" s="4">
        <f>VLOOKUP($B35,'scenario input table'!$B:$S,6,FALSE)</f>
        <v>750</v>
      </c>
      <c r="G35" s="4" t="str">
        <f>VLOOKUP($B35,'scenario input table'!$B:$S,7,FALSE)</f>
        <v>D4</v>
      </c>
      <c r="H35" s="4">
        <f>VLOOKUP($B35,'scenario input table'!$B:$S,8,FALSE)</f>
        <v>2</v>
      </c>
      <c r="I35" s="4" t="str">
        <f>VLOOKUP($B35,'scenario input table'!$B:$S,9,FALSE)</f>
        <v>5-10% / upon request</v>
      </c>
      <c r="J35" s="4" t="str">
        <f>VLOOKUP($B35,'scenario input table'!$B:$S,10,FALSE)</f>
        <v>GB1</v>
      </c>
      <c r="K35" s="4" t="str">
        <f>VLOOKUP($B35,'scenario input table'!$B:$S,11,FALSE)</f>
        <v>upon request</v>
      </c>
      <c r="L35" s="4" t="str">
        <f>VLOOKUP($B35,'scenario input table'!$B:$S,12,FALSE)</f>
        <v>KVB</v>
      </c>
      <c r="M35" s="4">
        <f>VLOOKUP($B35,'scenario input table'!$B:$S,13,FALSE)</f>
        <v>120</v>
      </c>
      <c r="N35" s="4">
        <f>VLOOKUP($B35,'scenario input table'!$B:$S,14,FALSE)</f>
        <v>363.42</v>
      </c>
      <c r="O35" s="4" t="str">
        <f>VLOOKUP($B35,'scenario input table'!$B:$S,15,FALSE)</f>
        <v>D4</v>
      </c>
      <c r="P35" s="2" t="str">
        <f>VLOOKUP($B35,'scenario input table'!$B:$S,16,FALSE)</f>
        <v>Capacity limited due to various infrastructure works in France</v>
      </c>
      <c r="Q35" s="4">
        <f>VLOOKUP($B35,'scenario input table'!$B:$S,17,FALSE)</f>
        <v>0</v>
      </c>
    </row>
    <row r="36" spans="1:17" ht="22" customHeight="1" x14ac:dyDescent="0.35">
      <c r="A36" s="54" t="s">
        <v>176</v>
      </c>
      <c r="B36" s="54" t="s">
        <v>343</v>
      </c>
      <c r="C36" s="4" t="str">
        <f>VLOOKUP($B36,'scenario input table'!$B:$S,3,FALSE)</f>
        <v>x</v>
      </c>
      <c r="D36" s="4" t="str">
        <f>VLOOKUP($B36,'scenario input table'!$B:$S,4,FALSE)</f>
        <v>x</v>
      </c>
      <c r="E36" s="4" t="str">
        <f>VLOOKUP($B36,'scenario input table'!$B:$S,5,FALSE)</f>
        <v>3 kv DC</v>
      </c>
      <c r="F36" s="4">
        <f>VLOOKUP($B36,'scenario input table'!$B:$S,6,FALSE)</f>
        <v>600</v>
      </c>
      <c r="G36" s="4" t="str">
        <f>VLOOKUP($B36,'scenario input table'!$B:$S,7,FALSE)</f>
        <v>D4</v>
      </c>
      <c r="H36" s="4">
        <f>VLOOKUP($B36,'scenario input table'!$B:$S,8,FALSE)</f>
        <v>2</v>
      </c>
      <c r="I36" s="4" t="str">
        <f>VLOOKUP($B36,'scenario input table'!$B:$S,9,FALSE)</f>
        <v>0-15‰ / 0-30‰</v>
      </c>
      <c r="J36" s="4" t="str">
        <f>VLOOKUP($B36,'scenario input table'!$B:$S,10,FALSE)</f>
        <v>GB1</v>
      </c>
      <c r="K36" s="4" t="str">
        <f>VLOOKUP($B36,'scenario input table'!$B:$S,11,FALSE)</f>
        <v>P/C 45/364</v>
      </c>
      <c r="L36" s="4" t="str">
        <f>VLOOKUP($B36,'scenario input table'!$B:$S,12,FALSE)</f>
        <v>SCMIT</v>
      </c>
      <c r="M36" s="4" t="str">
        <f>VLOOKUP($B36,'scenario input table'!$B:$S,13,FALSE)</f>
        <v>&gt; 100 km/h</v>
      </c>
      <c r="N36" s="4">
        <f>VLOOKUP($B36,'scenario input table'!$B:$S,14,FALSE)</f>
        <v>89.96</v>
      </c>
      <c r="O36" s="4" t="str">
        <f>VLOOKUP($B36,'scenario input table'!$B:$S,15,FALSE)</f>
        <v>D4</v>
      </c>
      <c r="P36" s="2">
        <f>VLOOKUP($B36,'scenario input table'!$B:$S,16,FALSE)</f>
        <v>0</v>
      </c>
      <c r="Q36" s="4">
        <f>VLOOKUP($B36,'scenario input table'!$B:$S,17,FALSE)</f>
        <v>0</v>
      </c>
    </row>
    <row r="37" spans="1:17" ht="23" customHeight="1" x14ac:dyDescent="0.35">
      <c r="A37" s="54" t="s">
        <v>176</v>
      </c>
      <c r="B37" s="54" t="s">
        <v>347</v>
      </c>
      <c r="C37" s="4" t="str">
        <f>VLOOKUP($B37,'scenario input table'!$B:$S,3,FALSE)</f>
        <v>x</v>
      </c>
      <c r="D37" s="4" t="str">
        <f>VLOOKUP($B37,'scenario input table'!$B:$S,4,FALSE)</f>
        <v>x</v>
      </c>
      <c r="E37" s="4" t="str">
        <f>VLOOKUP($B37,'scenario input table'!$B:$S,5,FALSE)</f>
        <v>3 kv DC</v>
      </c>
      <c r="F37" s="4">
        <f>VLOOKUP($B37,'scenario input table'!$B:$S,6,FALSE)</f>
        <v>525</v>
      </c>
      <c r="G37" s="4" t="str">
        <f>VLOOKUP($B37,'scenario input table'!$B:$S,7,FALSE)</f>
        <v>D4</v>
      </c>
      <c r="H37" s="4">
        <f>VLOOKUP($B37,'scenario input table'!$B:$S,8,FALSE)</f>
        <v>2</v>
      </c>
      <c r="I37" s="4" t="str">
        <f>VLOOKUP($B37,'scenario input table'!$B:$S,9,FALSE)</f>
        <v>0-5‰ / 10-15‰</v>
      </c>
      <c r="J37" s="4" t="str">
        <f>VLOOKUP($B37,'scenario input table'!$B:$S,10,FALSE)</f>
        <v>A</v>
      </c>
      <c r="K37" s="4" t="str">
        <f>VLOOKUP($B37,'scenario input table'!$B:$S,11,FALSE)</f>
        <v>P/C 32/351</v>
      </c>
      <c r="L37" s="4" t="str">
        <f>VLOOKUP($B37,'scenario input table'!$B:$S,12,FALSE)</f>
        <v>SCMIT</v>
      </c>
      <c r="M37" s="4" t="str">
        <f>VLOOKUP($B37,'scenario input table'!$B:$S,13,FALSE)</f>
        <v>125 / 140 km/h</v>
      </c>
      <c r="N37" s="4">
        <f>VLOOKUP($B37,'scenario input table'!$B:$S,14,FALSE)</f>
        <v>89.92</v>
      </c>
      <c r="O37" s="4" t="str">
        <f>VLOOKUP($B37,'scenario input table'!$B:$S,15,FALSE)</f>
        <v>D4</v>
      </c>
      <c r="P37" s="2">
        <f>VLOOKUP($B37,'scenario input table'!$B:$S,16,FALSE)</f>
        <v>0</v>
      </c>
      <c r="Q37" s="4" t="str">
        <f>VLOOKUP($B37,'scenario input table'!$B:$S,17,FALSE)</f>
        <v>Good</v>
      </c>
    </row>
    <row r="38" spans="1:17" x14ac:dyDescent="0.35">
      <c r="A38" s="54" t="s">
        <v>176</v>
      </c>
      <c r="B38" s="54" t="s">
        <v>351</v>
      </c>
      <c r="C38" s="4" t="str">
        <f>VLOOKUP($B38,'scenario input table'!$B:$S,3,FALSE)</f>
        <v>x</v>
      </c>
      <c r="D38" s="4" t="str">
        <f>VLOOKUP($B38,'scenario input table'!$B:$S,4,FALSE)</f>
        <v>x</v>
      </c>
      <c r="E38" s="4" t="str">
        <f>VLOOKUP($B38,'scenario input table'!$B:$S,5,FALSE)</f>
        <v>3 kv DC</v>
      </c>
      <c r="F38" s="4">
        <f>VLOOKUP($B38,'scenario input table'!$B:$S,6,FALSE)</f>
        <v>600</v>
      </c>
      <c r="G38" s="4" t="str">
        <f>VLOOKUP($B38,'scenario input table'!$B:$S,7,FALSE)</f>
        <v>D4</v>
      </c>
      <c r="H38" s="4">
        <f>VLOOKUP($B38,'scenario input table'!$B:$S,8,FALSE)</f>
        <v>2</v>
      </c>
      <c r="I38" s="4" t="str">
        <f>VLOOKUP($B38,'scenario input table'!$B:$S,9,FALSE)</f>
        <v>10-15‰ / 0-5‰</v>
      </c>
      <c r="J38" s="4" t="str">
        <f>VLOOKUP($B38,'scenario input table'!$B:$S,10,FALSE)</f>
        <v>GB</v>
      </c>
      <c r="K38" s="4" t="str">
        <f>VLOOKUP($B38,'scenario input table'!$B:$S,11,FALSE)</f>
        <v>P/C 80/410</v>
      </c>
      <c r="L38" s="4" t="str">
        <f>VLOOKUP($B38,'scenario input table'!$B:$S,12,FALSE)</f>
        <v>SCMIT</v>
      </c>
      <c r="M38" s="4" t="str">
        <f>VLOOKUP($B38,'scenario input table'!$B:$S,13,FALSE)</f>
        <v>&gt; 100 km/h</v>
      </c>
      <c r="N38" s="4">
        <f>VLOOKUP($B38,'scenario input table'!$B:$S,14,FALSE)</f>
        <v>98.38</v>
      </c>
      <c r="O38" s="4" t="str">
        <f>VLOOKUP($B38,'scenario input table'!$B:$S,15,FALSE)</f>
        <v>D4</v>
      </c>
      <c r="P38" s="2">
        <f>VLOOKUP($B38,'scenario input table'!$B:$S,16,FALSE)</f>
        <v>0</v>
      </c>
      <c r="Q38" s="4">
        <f>VLOOKUP($B38,'scenario input table'!$B:$S,17,FALSE)</f>
        <v>0</v>
      </c>
    </row>
    <row r="39" spans="1:17" ht="15.5" x14ac:dyDescent="0.35">
      <c r="A39" s="87" t="s">
        <v>433</v>
      </c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</row>
    <row r="40" spans="1:17" ht="42" x14ac:dyDescent="0.35">
      <c r="A40" s="5" t="s">
        <v>121</v>
      </c>
      <c r="B40" s="5" t="s">
        <v>128</v>
      </c>
      <c r="C40" s="4" t="str">
        <f>VLOOKUP($B40,'scenario input table'!$B:$S,3,FALSE)</f>
        <v>x</v>
      </c>
      <c r="D40" s="4" t="str">
        <f>VLOOKUP($B40,'scenario input table'!$B:$S,4,FALSE)</f>
        <v>x</v>
      </c>
      <c r="E40" s="4" t="str">
        <f>VLOOKUP($B40,'scenario input table'!$B:$S,5,FALSE)</f>
        <v>3kv</v>
      </c>
      <c r="F40" s="4">
        <f>VLOOKUP($B40,'scenario input table'!$B:$S,6,FALSE)</f>
        <v>740</v>
      </c>
      <c r="G40" s="4" t="str">
        <f>VLOOKUP($B40,'scenario input table'!$B:$S,7,FALSE)</f>
        <v>D4</v>
      </c>
      <c r="H40" s="4">
        <f>VLOOKUP($B40,'scenario input table'!$B:$S,8,FALSE)</f>
        <v>2</v>
      </c>
      <c r="I40" s="4" t="str">
        <f>VLOOKUP($B40,'scenario input table'!$B:$S,9,FALSE)</f>
        <v>N/A</v>
      </c>
      <c r="J40" s="4" t="str">
        <f>VLOOKUP($B40,'scenario input table'!$B:$S,10,FALSE)</f>
        <v>GB</v>
      </c>
      <c r="K40" s="4" t="str">
        <f>VLOOKUP($B40,'scenario input table'!$B:$S,11,FALSE)</f>
        <v>PC 70/400</v>
      </c>
      <c r="L40" s="4" t="str">
        <f>VLOOKUP($B40,'scenario input table'!$B:$S,12,FALSE)</f>
        <v>ETCS L1 FS
TBL1</v>
      </c>
      <c r="M40" s="4">
        <f>VLOOKUP($B40,'scenario input table'!$B:$S,13,FALSE)</f>
        <v>100</v>
      </c>
      <c r="N40" s="4">
        <f>VLOOKUP($B40,'scenario input table'!$B:$S,14,FALSE)</f>
        <v>283</v>
      </c>
      <c r="O40" s="4" t="str">
        <f>VLOOKUP($B40,'scenario input table'!$B:$S,15,FALSE)</f>
        <v>N-S: 1200 (Diesel), 1600 (Electric)
S-N: 900 (Diesel), 1400 (Electric)</v>
      </c>
      <c r="P40" s="2" t="str">
        <f>VLOOKUP($B40,'scenario input table'!$B:$S,16,FALSE)</f>
        <v>Between Antwerpen Luchtbal and Lier = comprehensive network</v>
      </c>
      <c r="Q40" s="4" t="str">
        <f>VLOOKUP($B40,'scenario input table'!$B:$S,17,FALSE)</f>
        <v>Limited</v>
      </c>
    </row>
    <row r="41" spans="1:17" ht="21" x14ac:dyDescent="0.35">
      <c r="A41" s="5" t="s">
        <v>37</v>
      </c>
      <c r="B41" s="5" t="s">
        <v>38</v>
      </c>
      <c r="C41" s="4">
        <f>VLOOKUP($B41,'scenario input table'!$B:$S,3,FALSE)</f>
        <v>0</v>
      </c>
      <c r="D41" s="4" t="str">
        <f>VLOOKUP($B41,'scenario input table'!$B:$S,4,FALSE)</f>
        <v>x</v>
      </c>
      <c r="E41" s="4" t="str">
        <f>VLOOKUP($B41,'scenario input table'!$B:$S,5,FALSE)</f>
        <v>25 kV</v>
      </c>
      <c r="F41" s="4">
        <f>VLOOKUP($B41,'scenario input table'!$B:$S,6,FALSE)</f>
        <v>750</v>
      </c>
      <c r="G41" s="4" t="str">
        <f>VLOOKUP($B41,'scenario input table'!$B:$S,7,FALSE)</f>
        <v>22,5 t</v>
      </c>
      <c r="H41" s="4">
        <f>VLOOKUP($B41,'scenario input table'!$B:$S,8,FALSE)</f>
        <v>1</v>
      </c>
      <c r="I41" s="4" t="str">
        <f>VLOOKUP($B41,'scenario input table'!$B:$S,9,FALSE)</f>
        <v>15-20‰</v>
      </c>
      <c r="J41" s="4" t="str">
        <f>VLOOKUP($B41,'scenario input table'!$B:$S,10,FALSE)</f>
        <v>GB - C50</v>
      </c>
      <c r="K41" s="4" t="str">
        <f>VLOOKUP($B41,'scenario input table'!$B:$S,11,FALSE)</f>
        <v>Upon request</v>
      </c>
      <c r="L41" s="4" t="str">
        <f>VLOOKUP($B41,'scenario input table'!$B:$S,12,FALSE)</f>
        <v>L1FS 
Memor 2+</v>
      </c>
      <c r="M41" s="4">
        <f>VLOOKUP($B41,'scenario input table'!$B:$S,13,FALSE)</f>
        <v>100</v>
      </c>
      <c r="N41" s="4">
        <f>VLOOKUP($B41,'scenario input table'!$B:$S,14,FALSE)</f>
        <v>0</v>
      </c>
      <c r="O41" s="4" t="str">
        <f>VLOOKUP($B41,'scenario input table'!$B:$S,15,FALSE)</f>
        <v>D4</v>
      </c>
      <c r="P41" s="2">
        <f>VLOOKUP($B41,'scenario input table'!$B:$S,16,FALSE)</f>
        <v>0</v>
      </c>
      <c r="Q41" s="4" t="str">
        <f>VLOOKUP($B41,'scenario input table'!$B:$S,17,FALSE)</f>
        <v>Limited</v>
      </c>
    </row>
    <row r="42" spans="1:17" ht="32" customHeight="1" x14ac:dyDescent="0.35">
      <c r="A42" s="5" t="s">
        <v>241</v>
      </c>
      <c r="B42" s="11" t="s">
        <v>353</v>
      </c>
      <c r="C42" s="4" t="str">
        <f>VLOOKUP($B42,'scenario input table'!$B:$S,3,FALSE)</f>
        <v>x</v>
      </c>
      <c r="D42" s="4" t="str">
        <f>VLOOKUP($B42,'scenario input table'!$B:$S,4,FALSE)</f>
        <v>x</v>
      </c>
      <c r="E42" s="4" t="str">
        <f>VLOOKUP($B42,'scenario input table'!$B:$S,5,FALSE)</f>
        <v>25 kV</v>
      </c>
      <c r="F42" s="4">
        <f>VLOOKUP($B42,'scenario input table'!$B:$S,6,FALSE)</f>
        <v>850</v>
      </c>
      <c r="G42" s="4" t="str">
        <f>VLOOKUP($B42,'scenario input table'!$B:$S,7,FALSE)</f>
        <v>D4</v>
      </c>
      <c r="H42" s="4">
        <f>VLOOKUP($B42,'scenario input table'!$B:$S,8,FALSE)</f>
        <v>2</v>
      </c>
      <c r="I42" s="4" t="str">
        <f>VLOOKUP($B42,'scenario input table'!$B:$S,9,FALSE)</f>
        <v>5-10%</v>
      </c>
      <c r="J42" s="4" t="str">
        <f>VLOOKUP($B42,'scenario input table'!$B:$S,10,FALSE)</f>
        <v>GB1</v>
      </c>
      <c r="K42" s="4" t="str">
        <f>VLOOKUP($B42,'scenario input table'!$B:$S,11,FALSE)</f>
        <v>Upon request</v>
      </c>
      <c r="L42" s="4" t="str">
        <f>VLOOKUP($B42,'scenario input table'!$B:$S,12,FALSE)</f>
        <v>ETCS L1, KVB</v>
      </c>
      <c r="M42" s="4">
        <f>VLOOKUP($B42,'scenario input table'!$B:$S,13,FALSE)</f>
        <v>140</v>
      </c>
      <c r="N42" s="4">
        <f>VLOOKUP($B42,'scenario input table'!$B:$S,14,FALSE)</f>
        <v>51.8</v>
      </c>
      <c r="O42" s="4" t="str">
        <f>VLOOKUP($B42,'scenario input table'!$B:$S,15,FALSE)</f>
        <v>D4</v>
      </c>
      <c r="P42" s="2" t="str">
        <f>VLOOKUP($B42,'scenario input table'!$B:$S,16,FALSE)</f>
        <v>Capacity limited due to various infrastructure works in France</v>
      </c>
      <c r="Q42" s="4" t="str">
        <f>VLOOKUP($B42,'scenario input table'!$B:$S,17,FALSE)</f>
        <v>limited</v>
      </c>
    </row>
    <row r="43" spans="1:17" ht="32" customHeight="1" x14ac:dyDescent="0.35">
      <c r="A43" s="5" t="s">
        <v>241</v>
      </c>
      <c r="B43" s="11" t="s">
        <v>355</v>
      </c>
      <c r="C43" s="4" t="str">
        <f>VLOOKUP($B43,'scenario input table'!$B:$S,3,FALSE)</f>
        <v>x</v>
      </c>
      <c r="D43" s="4" t="str">
        <f>VLOOKUP($B43,'scenario input table'!$B:$S,4,FALSE)</f>
        <v>x</v>
      </c>
      <c r="E43" s="4" t="str">
        <f>VLOOKUP($B43,'scenario input table'!$B:$S,5,FALSE)</f>
        <v>25 kV</v>
      </c>
      <c r="F43" s="4">
        <f>VLOOKUP($B43,'scenario input table'!$B:$S,6,FALSE)</f>
        <v>850</v>
      </c>
      <c r="G43" s="4" t="str">
        <f>VLOOKUP($B43,'scenario input table'!$B:$S,7,FALSE)</f>
        <v>D4</v>
      </c>
      <c r="H43" s="4">
        <f>VLOOKUP($B43,'scenario input table'!$B:$S,8,FALSE)</f>
        <v>2</v>
      </c>
      <c r="I43" s="4" t="str">
        <f>VLOOKUP($B43,'scenario input table'!$B:$S,9,FALSE)</f>
        <v>5-10%</v>
      </c>
      <c r="J43" s="4" t="str">
        <f>VLOOKUP($B43,'scenario input table'!$B:$S,10,FALSE)</f>
        <v>GB1</v>
      </c>
      <c r="K43" s="4" t="str">
        <f>VLOOKUP($B43,'scenario input table'!$B:$S,11,FALSE)</f>
        <v>Upon request</v>
      </c>
      <c r="L43" s="4" t="str">
        <f>VLOOKUP($B43,'scenario input table'!$B:$S,12,FALSE)</f>
        <v>KVB</v>
      </c>
      <c r="M43" s="4">
        <f>VLOOKUP($B43,'scenario input table'!$B:$S,13,FALSE)</f>
        <v>140</v>
      </c>
      <c r="N43" s="4">
        <f>VLOOKUP($B43,'scenario input table'!$B:$S,14,FALSE)</f>
        <v>47.25</v>
      </c>
      <c r="O43" s="4" t="str">
        <f>VLOOKUP($B43,'scenario input table'!$B:$S,15,FALSE)</f>
        <v>D4</v>
      </c>
      <c r="P43" s="2" t="str">
        <f>VLOOKUP($B43,'scenario input table'!$B:$S,16,FALSE)</f>
        <v>Capacity limited due to various infrastructure works in France</v>
      </c>
      <c r="Q43" s="4">
        <f>VLOOKUP($B43,'scenario input table'!$B:$S,17,FALSE)</f>
        <v>0</v>
      </c>
    </row>
    <row r="44" spans="1:17" ht="32" customHeight="1" x14ac:dyDescent="0.35">
      <c r="A44" s="5" t="s">
        <v>241</v>
      </c>
      <c r="B44" s="11" t="s">
        <v>356</v>
      </c>
      <c r="C44" s="4" t="str">
        <f>VLOOKUP($B44,'scenario input table'!$B:$S,3,FALSE)</f>
        <v>x</v>
      </c>
      <c r="D44" s="4" t="str">
        <f>VLOOKUP($B44,'scenario input table'!$B:$S,4,FALSE)</f>
        <v>x</v>
      </c>
      <c r="E44" s="4" t="str">
        <f>VLOOKUP($B44,'scenario input table'!$B:$S,5,FALSE)</f>
        <v>25kv AC</v>
      </c>
      <c r="F44" s="4">
        <f>VLOOKUP($B44,'scenario input table'!$B:$S,6,FALSE)</f>
        <v>850</v>
      </c>
      <c r="G44" s="4" t="str">
        <f>VLOOKUP($B44,'scenario input table'!$B:$S,7,FALSE)</f>
        <v>D4</v>
      </c>
      <c r="H44" s="4">
        <f>VLOOKUP($B44,'scenario input table'!$B:$S,8,FALSE)</f>
        <v>2</v>
      </c>
      <c r="I44" s="4" t="str">
        <f>VLOOKUP($B44,'scenario input table'!$B:$S,9,FALSE)</f>
        <v>5-10%</v>
      </c>
      <c r="J44" s="4" t="str">
        <f>VLOOKUP($B44,'scenario input table'!$B:$S,10,FALSE)</f>
        <v>GB1</v>
      </c>
      <c r="K44" s="4" t="str">
        <f>VLOOKUP($B44,'scenario input table'!$B:$S,11,FALSE)</f>
        <v>upon request</v>
      </c>
      <c r="L44" s="4" t="str">
        <f>VLOOKUP($B44,'scenario input table'!$B:$S,12,FALSE)</f>
        <v>KVB</v>
      </c>
      <c r="M44" s="4">
        <f>VLOOKUP($B44,'scenario input table'!$B:$S,13,FALSE)</f>
        <v>140</v>
      </c>
      <c r="N44" s="4">
        <f>VLOOKUP($B44,'scenario input table'!$B:$S,14,FALSE)</f>
        <v>92.53</v>
      </c>
      <c r="O44" s="4" t="str">
        <f>VLOOKUP($B44,'scenario input table'!$B:$S,15,FALSE)</f>
        <v>D4</v>
      </c>
      <c r="P44" s="2" t="str">
        <f>VLOOKUP($B44,'scenario input table'!$B:$S,16,FALSE)</f>
        <v>Capacity limited due to various infrastructure works in France</v>
      </c>
      <c r="Q44" s="4">
        <f>VLOOKUP($B44,'scenario input table'!$B:$S,17,FALSE)</f>
        <v>0</v>
      </c>
    </row>
    <row r="45" spans="1:17" ht="32" customHeight="1" x14ac:dyDescent="0.35">
      <c r="A45" s="5" t="s">
        <v>241</v>
      </c>
      <c r="B45" s="11" t="s">
        <v>357</v>
      </c>
      <c r="C45" s="4" t="str">
        <f>VLOOKUP($B45,'scenario input table'!$B:$S,3,FALSE)</f>
        <v>x</v>
      </c>
      <c r="D45" s="4" t="str">
        <f>VLOOKUP($B45,'scenario input table'!$B:$S,4,FALSE)</f>
        <v>x</v>
      </c>
      <c r="E45" s="4" t="str">
        <f>VLOOKUP($B45,'scenario input table'!$B:$S,5,FALSE)</f>
        <v>25kv AC</v>
      </c>
      <c r="F45" s="4">
        <f>VLOOKUP($B45,'scenario input table'!$B:$S,6,FALSE)</f>
        <v>850</v>
      </c>
      <c r="G45" s="4" t="str">
        <f>VLOOKUP($B45,'scenario input table'!$B:$S,7,FALSE)</f>
        <v>D4</v>
      </c>
      <c r="H45" s="4">
        <f>VLOOKUP($B45,'scenario input table'!$B:$S,8,FALSE)</f>
        <v>2</v>
      </c>
      <c r="I45" s="4" t="str">
        <f>VLOOKUP($B45,'scenario input table'!$B:$S,9,FALSE)</f>
        <v>5-10%</v>
      </c>
      <c r="J45" s="4" t="str">
        <f>VLOOKUP($B45,'scenario input table'!$B:$S,10,FALSE)</f>
        <v>GB1</v>
      </c>
      <c r="K45" s="4" t="str">
        <f>VLOOKUP($B45,'scenario input table'!$B:$S,11,FALSE)</f>
        <v>upon request</v>
      </c>
      <c r="L45" s="4" t="str">
        <f>VLOOKUP($B45,'scenario input table'!$B:$S,12,FALSE)</f>
        <v>KVB</v>
      </c>
      <c r="M45" s="4">
        <f>VLOOKUP($B45,'scenario input table'!$B:$S,13,FALSE)</f>
        <v>140</v>
      </c>
      <c r="N45" s="4">
        <f>VLOOKUP($B45,'scenario input table'!$B:$S,14,FALSE)</f>
        <v>27.67</v>
      </c>
      <c r="O45" s="4" t="str">
        <f>VLOOKUP($B45,'scenario input table'!$B:$S,15,FALSE)</f>
        <v>D4</v>
      </c>
      <c r="P45" s="2" t="str">
        <f>VLOOKUP($B45,'scenario input table'!$B:$S,16,FALSE)</f>
        <v>Capacity limited due to various infrastructure works in France</v>
      </c>
      <c r="Q45" s="4">
        <f>VLOOKUP($B45,'scenario input table'!$B:$S,17,FALSE)</f>
        <v>0</v>
      </c>
    </row>
    <row r="46" spans="1:17" ht="32" customHeight="1" x14ac:dyDescent="0.35">
      <c r="A46" s="5" t="s">
        <v>241</v>
      </c>
      <c r="B46" s="11" t="s">
        <v>358</v>
      </c>
      <c r="C46" s="4" t="str">
        <f>VLOOKUP($B46,'scenario input table'!$B:$S,3,FALSE)</f>
        <v>x</v>
      </c>
      <c r="D46" s="4" t="str">
        <f>VLOOKUP($B46,'scenario input table'!$B:$S,4,FALSE)</f>
        <v>x</v>
      </c>
      <c r="E46" s="4" t="str">
        <f>VLOOKUP($B46,'scenario input table'!$B:$S,5,FALSE)</f>
        <v>25kv AC</v>
      </c>
      <c r="F46" s="4">
        <f>VLOOKUP($B46,'scenario input table'!$B:$S,6,FALSE)</f>
        <v>850</v>
      </c>
      <c r="G46" s="4" t="str">
        <f>VLOOKUP($B46,'scenario input table'!$B:$S,7,FALSE)</f>
        <v>D4</v>
      </c>
      <c r="H46" s="4">
        <f>VLOOKUP($B46,'scenario input table'!$B:$S,8,FALSE)</f>
        <v>2</v>
      </c>
      <c r="I46" s="4" t="str">
        <f>VLOOKUP($B46,'scenario input table'!$B:$S,9,FALSE)</f>
        <v>5-10%</v>
      </c>
      <c r="J46" s="4" t="str">
        <f>VLOOKUP($B46,'scenario input table'!$B:$S,10,FALSE)</f>
        <v>GB1</v>
      </c>
      <c r="K46" s="4" t="str">
        <f>VLOOKUP($B46,'scenario input table'!$B:$S,11,FALSE)</f>
        <v>upon request</v>
      </c>
      <c r="L46" s="4" t="str">
        <f>VLOOKUP($B46,'scenario input table'!$B:$S,12,FALSE)</f>
        <v>KVB</v>
      </c>
      <c r="M46" s="4">
        <f>VLOOKUP($B46,'scenario input table'!$B:$S,13,FALSE)</f>
        <v>140</v>
      </c>
      <c r="N46" s="4">
        <f>VLOOKUP($B46,'scenario input table'!$B:$S,14,FALSE)</f>
        <v>191.02</v>
      </c>
      <c r="O46" s="4" t="str">
        <f>VLOOKUP($B46,'scenario input table'!$B:$S,15,FALSE)</f>
        <v>D4</v>
      </c>
      <c r="P46" s="2" t="str">
        <f>VLOOKUP($B46,'scenario input table'!$B:$S,16,FALSE)</f>
        <v>Capacity limited due to various infrastructure works in France</v>
      </c>
      <c r="Q46" s="4">
        <f>VLOOKUP($B46,'scenario input table'!$B:$S,17,FALSE)</f>
        <v>0</v>
      </c>
    </row>
    <row r="47" spans="1:17" ht="32" customHeight="1" x14ac:dyDescent="0.35">
      <c r="A47" s="5" t="s">
        <v>241</v>
      </c>
      <c r="B47" s="3" t="s">
        <v>359</v>
      </c>
      <c r="C47" s="4" t="str">
        <f>VLOOKUP($B47,'scenario input table'!$B:$S,3,FALSE)</f>
        <v>x</v>
      </c>
      <c r="D47" s="4" t="str">
        <f>VLOOKUP($B47,'scenario input table'!$B:$S,4,FALSE)</f>
        <v>x</v>
      </c>
      <c r="E47" s="4" t="str">
        <f>VLOOKUP($B47,'scenario input table'!$B:$S,5,FALSE)</f>
        <v>1,5 kv DC</v>
      </c>
      <c r="F47" s="4">
        <f>VLOOKUP($B47,'scenario input table'!$B:$S,6,FALSE)</f>
        <v>750</v>
      </c>
      <c r="G47" s="4" t="str">
        <f>VLOOKUP($B47,'scenario input table'!$B:$S,7,FALSE)</f>
        <v>D4</v>
      </c>
      <c r="H47" s="4">
        <f>VLOOKUP($B47,'scenario input table'!$B:$S,8,FALSE)</f>
        <v>2</v>
      </c>
      <c r="I47" s="4" t="str">
        <f>VLOOKUP($B47,'scenario input table'!$B:$S,9,FALSE)</f>
        <v>5-10% / upon request</v>
      </c>
      <c r="J47" s="4" t="str">
        <f>VLOOKUP($B47,'scenario input table'!$B:$S,10,FALSE)</f>
        <v>GB1</v>
      </c>
      <c r="K47" s="4" t="str">
        <f>VLOOKUP($B47,'scenario input table'!$B:$S,11,FALSE)</f>
        <v>upon request</v>
      </c>
      <c r="L47" s="4" t="str">
        <f>VLOOKUP($B47,'scenario input table'!$B:$S,12,FALSE)</f>
        <v>KVB</v>
      </c>
      <c r="M47" s="4">
        <f>VLOOKUP($B47,'scenario input table'!$B:$S,13,FALSE)</f>
        <v>120</v>
      </c>
      <c r="N47" s="4">
        <f>VLOOKUP($B47,'scenario input table'!$B:$S,14,FALSE)</f>
        <v>363.42</v>
      </c>
      <c r="O47" s="4" t="str">
        <f>VLOOKUP($B47,'scenario input table'!$B:$S,15,FALSE)</f>
        <v>D4</v>
      </c>
      <c r="P47" s="2" t="str">
        <f>VLOOKUP($B47,'scenario input table'!$B:$S,16,FALSE)</f>
        <v>Capacity limited due to various infrastructure works in France</v>
      </c>
      <c r="Q47" s="4">
        <f>VLOOKUP($B47,'scenario input table'!$B:$S,17,FALSE)</f>
        <v>0</v>
      </c>
    </row>
    <row r="48" spans="1:17" ht="23.5" customHeight="1" x14ac:dyDescent="0.35">
      <c r="A48" s="54" t="s">
        <v>176</v>
      </c>
      <c r="B48" s="54" t="s">
        <v>343</v>
      </c>
      <c r="C48" s="4" t="str">
        <f>VLOOKUP($B48,'scenario input table'!$B:$S,3,FALSE)</f>
        <v>x</v>
      </c>
      <c r="D48" s="4" t="str">
        <f>VLOOKUP($B48,'scenario input table'!$B:$S,4,FALSE)</f>
        <v>x</v>
      </c>
      <c r="E48" s="4" t="str">
        <f>VLOOKUP($B48,'scenario input table'!$B:$S,5,FALSE)</f>
        <v>3 kv DC</v>
      </c>
      <c r="F48" s="4">
        <f>VLOOKUP($B48,'scenario input table'!$B:$S,6,FALSE)</f>
        <v>600</v>
      </c>
      <c r="G48" s="4" t="str">
        <f>VLOOKUP($B48,'scenario input table'!$B:$S,7,FALSE)</f>
        <v>D4</v>
      </c>
      <c r="H48" s="4">
        <f>VLOOKUP($B48,'scenario input table'!$B:$S,8,FALSE)</f>
        <v>2</v>
      </c>
      <c r="I48" s="4" t="str">
        <f>VLOOKUP($B48,'scenario input table'!$B:$S,9,FALSE)</f>
        <v>0-15‰ / 0-30‰</v>
      </c>
      <c r="J48" s="4" t="str">
        <f>VLOOKUP($B48,'scenario input table'!$B:$S,10,FALSE)</f>
        <v>GB1</v>
      </c>
      <c r="K48" s="4" t="str">
        <f>VLOOKUP($B48,'scenario input table'!$B:$S,11,FALSE)</f>
        <v>P/C 45/364</v>
      </c>
      <c r="L48" s="4" t="str">
        <f>VLOOKUP($B48,'scenario input table'!$B:$S,12,FALSE)</f>
        <v>SCMIT</v>
      </c>
      <c r="M48" s="4" t="str">
        <f>VLOOKUP($B48,'scenario input table'!$B:$S,13,FALSE)</f>
        <v>&gt; 100 km/h</v>
      </c>
      <c r="N48" s="4">
        <f>VLOOKUP($B48,'scenario input table'!$B:$S,14,FALSE)</f>
        <v>89.96</v>
      </c>
      <c r="O48" s="4" t="str">
        <f>VLOOKUP($B48,'scenario input table'!$B:$S,15,FALSE)</f>
        <v>D4</v>
      </c>
      <c r="P48" s="2">
        <f>VLOOKUP($B48,'scenario input table'!$B:$S,16,FALSE)</f>
        <v>0</v>
      </c>
      <c r="Q48" s="4">
        <f>VLOOKUP($B48,'scenario input table'!$B:$S,17,FALSE)</f>
        <v>0</v>
      </c>
    </row>
    <row r="49" spans="1:17" ht="24" customHeight="1" x14ac:dyDescent="0.35">
      <c r="A49" s="54" t="s">
        <v>176</v>
      </c>
      <c r="B49" s="54" t="s">
        <v>347</v>
      </c>
      <c r="C49" s="4" t="str">
        <f>VLOOKUP($B49,'scenario input table'!$B:$S,3,FALSE)</f>
        <v>x</v>
      </c>
      <c r="D49" s="4" t="str">
        <f>VLOOKUP($B49,'scenario input table'!$B:$S,4,FALSE)</f>
        <v>x</v>
      </c>
      <c r="E49" s="4" t="str">
        <f>VLOOKUP($B49,'scenario input table'!$B:$S,5,FALSE)</f>
        <v>3 kv DC</v>
      </c>
      <c r="F49" s="4">
        <f>VLOOKUP($B49,'scenario input table'!$B:$S,6,FALSE)</f>
        <v>525</v>
      </c>
      <c r="G49" s="4" t="str">
        <f>VLOOKUP($B49,'scenario input table'!$B:$S,7,FALSE)</f>
        <v>D4</v>
      </c>
      <c r="H49" s="4">
        <f>VLOOKUP($B49,'scenario input table'!$B:$S,8,FALSE)</f>
        <v>2</v>
      </c>
      <c r="I49" s="4" t="str">
        <f>VLOOKUP($B49,'scenario input table'!$B:$S,9,FALSE)</f>
        <v>0-5‰ / 10-15‰</v>
      </c>
      <c r="J49" s="4" t="str">
        <f>VLOOKUP($B49,'scenario input table'!$B:$S,10,FALSE)</f>
        <v>A</v>
      </c>
      <c r="K49" s="4" t="str">
        <f>VLOOKUP($B49,'scenario input table'!$B:$S,11,FALSE)</f>
        <v>P/C 32/351</v>
      </c>
      <c r="L49" s="4" t="str">
        <f>VLOOKUP($B49,'scenario input table'!$B:$S,12,FALSE)</f>
        <v>SCMIT</v>
      </c>
      <c r="M49" s="4" t="str">
        <f>VLOOKUP($B49,'scenario input table'!$B:$S,13,FALSE)</f>
        <v>125 / 140 km/h</v>
      </c>
      <c r="N49" s="4">
        <f>VLOOKUP($B49,'scenario input table'!$B:$S,14,FALSE)</f>
        <v>89.92</v>
      </c>
      <c r="O49" s="4" t="str">
        <f>VLOOKUP($B49,'scenario input table'!$B:$S,15,FALSE)</f>
        <v>D4</v>
      </c>
      <c r="P49" s="2">
        <f>VLOOKUP($B49,'scenario input table'!$B:$S,16,FALSE)</f>
        <v>0</v>
      </c>
      <c r="Q49" s="4" t="str">
        <f>VLOOKUP($B49,'scenario input table'!$B:$S,17,FALSE)</f>
        <v>Good</v>
      </c>
    </row>
    <row r="50" spans="1:17" x14ac:dyDescent="0.35">
      <c r="A50" s="54" t="s">
        <v>176</v>
      </c>
      <c r="B50" s="54" t="s">
        <v>351</v>
      </c>
      <c r="C50" s="4" t="str">
        <f>VLOOKUP($B50,'scenario input table'!$B:$S,3,FALSE)</f>
        <v>x</v>
      </c>
      <c r="D50" s="4" t="str">
        <f>VLOOKUP($B50,'scenario input table'!$B:$S,4,FALSE)</f>
        <v>x</v>
      </c>
      <c r="E50" s="4" t="str">
        <f>VLOOKUP($B50,'scenario input table'!$B:$S,5,FALSE)</f>
        <v>3 kv DC</v>
      </c>
      <c r="F50" s="4">
        <f>VLOOKUP($B50,'scenario input table'!$B:$S,6,FALSE)</f>
        <v>600</v>
      </c>
      <c r="G50" s="4" t="str">
        <f>VLOOKUP($B50,'scenario input table'!$B:$S,7,FALSE)</f>
        <v>D4</v>
      </c>
      <c r="H50" s="4">
        <f>VLOOKUP($B50,'scenario input table'!$B:$S,8,FALSE)</f>
        <v>2</v>
      </c>
      <c r="I50" s="4" t="str">
        <f>VLOOKUP($B50,'scenario input table'!$B:$S,9,FALSE)</f>
        <v>10-15‰ / 0-5‰</v>
      </c>
      <c r="J50" s="4" t="str">
        <f>VLOOKUP($B50,'scenario input table'!$B:$S,10,FALSE)</f>
        <v>GB</v>
      </c>
      <c r="K50" s="4" t="str">
        <f>VLOOKUP($B50,'scenario input table'!$B:$S,11,FALSE)</f>
        <v>P/C 80/410</v>
      </c>
      <c r="L50" s="4" t="str">
        <f>VLOOKUP($B50,'scenario input table'!$B:$S,12,FALSE)</f>
        <v>SCMIT</v>
      </c>
      <c r="M50" s="4" t="str">
        <f>VLOOKUP($B50,'scenario input table'!$B:$S,13,FALSE)</f>
        <v>&gt; 100 km/h</v>
      </c>
      <c r="N50" s="4">
        <f>VLOOKUP($B50,'scenario input table'!$B:$S,14,FALSE)</f>
        <v>98.38</v>
      </c>
      <c r="O50" s="4" t="str">
        <f>VLOOKUP($B50,'scenario input table'!$B:$S,15,FALSE)</f>
        <v>D4</v>
      </c>
      <c r="P50" s="2">
        <f>VLOOKUP($B50,'scenario input table'!$B:$S,16,FALSE)</f>
        <v>0</v>
      </c>
      <c r="Q50" s="4">
        <f>VLOOKUP($B50,'scenario input table'!$B:$S,17,FALSE)</f>
        <v>0</v>
      </c>
    </row>
  </sheetData>
  <customSheetViews>
    <customSheetView guid="{5F5AB960-9E3B-4ABB-8B79-6A32B4EB09AF}">
      <selection activeCell="A12" sqref="A12"/>
      <pageMargins left="0" right="0" top="0" bottom="0" header="0" footer="0"/>
    </customSheetView>
  </customSheetViews>
  <mergeCells count="22">
    <mergeCell ref="A1:A2"/>
    <mergeCell ref="A10:Q10"/>
    <mergeCell ref="B1:B2"/>
    <mergeCell ref="C1:D1"/>
    <mergeCell ref="E1:E2"/>
    <mergeCell ref="F1:F2"/>
    <mergeCell ref="A18:Q18"/>
    <mergeCell ref="A28:Q28"/>
    <mergeCell ref="A39:Q39"/>
    <mergeCell ref="A14:Q14"/>
    <mergeCell ref="M1:M2"/>
    <mergeCell ref="N1:N2"/>
    <mergeCell ref="O1:O2"/>
    <mergeCell ref="P1:P2"/>
    <mergeCell ref="Q1:Q2"/>
    <mergeCell ref="A3:Q3"/>
    <mergeCell ref="G1:G2"/>
    <mergeCell ref="H1:H2"/>
    <mergeCell ref="I1:I2"/>
    <mergeCell ref="J1:J2"/>
    <mergeCell ref="K1:K2"/>
    <mergeCell ref="L1:L2"/>
  </mergeCells>
  <conditionalFormatting sqref="A1:XFD3 A51:XFD1048576 A6:XFD17 R18:XFD50">
    <cfRule type="cellIs" dxfId="16" priority="16" operator="between">
      <formula>0</formula>
      <formula>0</formula>
    </cfRule>
  </conditionalFormatting>
  <conditionalFormatting sqref="A4:XFD4">
    <cfRule type="cellIs" dxfId="15" priority="15" operator="between">
      <formula>0</formula>
      <formula>0</formula>
    </cfRule>
  </conditionalFormatting>
  <conditionalFormatting sqref="A5:XFD5">
    <cfRule type="cellIs" dxfId="14" priority="14" operator="between">
      <formula>0</formula>
      <formula>0</formula>
    </cfRule>
  </conditionalFormatting>
  <conditionalFormatting sqref="A18:Q18 A19:B27">
    <cfRule type="cellIs" dxfId="13" priority="12" operator="between">
      <formula>0</formula>
      <formula>0</formula>
    </cfRule>
  </conditionalFormatting>
  <conditionalFormatting sqref="C19:Q27">
    <cfRule type="cellIs" dxfId="12" priority="11" operator="between">
      <formula>0</formula>
      <formula>0</formula>
    </cfRule>
  </conditionalFormatting>
  <conditionalFormatting sqref="A48:B50 A28:Q39">
    <cfRule type="cellIs" dxfId="11" priority="10" operator="between">
      <formula>0</formula>
      <formula>0</formula>
    </cfRule>
  </conditionalFormatting>
  <conditionalFormatting sqref="A40:B43">
    <cfRule type="cellIs" dxfId="10" priority="9" operator="between">
      <formula>0</formula>
      <formula>0</formula>
    </cfRule>
  </conditionalFormatting>
  <conditionalFormatting sqref="A45">
    <cfRule type="cellIs" dxfId="9" priority="8" operator="between">
      <formula>0</formula>
      <formula>0</formula>
    </cfRule>
  </conditionalFormatting>
  <conditionalFormatting sqref="A46">
    <cfRule type="cellIs" dxfId="8" priority="7" operator="between">
      <formula>0</formula>
      <formula>0</formula>
    </cfRule>
  </conditionalFormatting>
  <conditionalFormatting sqref="A45:B46">
    <cfRule type="cellIs" dxfId="7" priority="6" operator="between">
      <formula>0</formula>
      <formula>0</formula>
    </cfRule>
  </conditionalFormatting>
  <conditionalFormatting sqref="A44:B44">
    <cfRule type="cellIs" dxfId="6" priority="5" operator="between">
      <formula>0</formula>
      <formula>0</formula>
    </cfRule>
  </conditionalFormatting>
  <conditionalFormatting sqref="A47">
    <cfRule type="cellIs" dxfId="5" priority="3" operator="between">
      <formula>0</formula>
      <formula>0</formula>
    </cfRule>
  </conditionalFormatting>
  <conditionalFormatting sqref="A44:B44">
    <cfRule type="cellIs" dxfId="4" priority="4" operator="between">
      <formula>0</formula>
      <formula>0</formula>
    </cfRule>
  </conditionalFormatting>
  <conditionalFormatting sqref="A47:B47">
    <cfRule type="cellIs" dxfId="3" priority="2" operator="between">
      <formula>0</formula>
      <formula>0</formula>
    </cfRule>
  </conditionalFormatting>
  <conditionalFormatting sqref="C40:Q50">
    <cfRule type="cellIs" dxfId="2" priority="1" operator="between">
      <formula>0</formula>
      <formula>0</formula>
    </cfRule>
  </conditionalFormatting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Q12"/>
  <sheetViews>
    <sheetView zoomScale="80" zoomScaleNormal="80" workbookViewId="0">
      <selection activeCell="C2" sqref="C1:Q1048576"/>
    </sheetView>
  </sheetViews>
  <sheetFormatPr baseColWidth="10" defaultColWidth="11.453125" defaultRowHeight="14.5" x14ac:dyDescent="0.35"/>
  <cols>
    <col min="1" max="1" width="6.7265625" style="25" customWidth="1"/>
    <col min="2" max="2" width="27.54296875" style="25" customWidth="1"/>
    <col min="3" max="3" width="7.453125" style="8" customWidth="1"/>
    <col min="4" max="4" width="7" style="8" customWidth="1"/>
    <col min="5" max="5" width="13.54296875" style="8" customWidth="1"/>
    <col min="6" max="6" width="12.453125" style="8" customWidth="1"/>
    <col min="7" max="7" width="11" style="8" customWidth="1"/>
    <col min="8" max="8" width="10.54296875" style="8" customWidth="1"/>
    <col min="9" max="9" width="13.1796875" style="8" customWidth="1"/>
    <col min="10" max="10" width="13.26953125" style="8" customWidth="1"/>
    <col min="11" max="11" width="15.453125" style="8" customWidth="1"/>
    <col min="12" max="12" width="10.1796875" style="8" customWidth="1"/>
    <col min="13" max="13" width="13.26953125" style="8" customWidth="1"/>
    <col min="14" max="14" width="15.1796875" style="8" customWidth="1"/>
    <col min="15" max="15" width="13.54296875" style="8" customWidth="1"/>
    <col min="16" max="16" width="27.54296875" style="8" customWidth="1"/>
    <col min="17" max="17" width="16.1796875" style="8" customWidth="1"/>
    <col min="18" max="16384" width="11.453125" style="8"/>
  </cols>
  <sheetData>
    <row r="1" spans="1:17" x14ac:dyDescent="0.35">
      <c r="A1" s="97" t="s">
        <v>0</v>
      </c>
      <c r="B1" s="97" t="s">
        <v>1</v>
      </c>
      <c r="C1" s="93" t="s">
        <v>2</v>
      </c>
      <c r="D1" s="93"/>
      <c r="E1" s="93" t="s">
        <v>3</v>
      </c>
      <c r="F1" s="93" t="s">
        <v>292</v>
      </c>
      <c r="G1" s="93" t="s">
        <v>5</v>
      </c>
      <c r="H1" s="96" t="s">
        <v>6</v>
      </c>
      <c r="I1" s="96" t="s">
        <v>7</v>
      </c>
      <c r="J1" s="93" t="s">
        <v>8</v>
      </c>
      <c r="K1" s="93" t="s">
        <v>9</v>
      </c>
      <c r="L1" s="93" t="s">
        <v>10</v>
      </c>
      <c r="M1" s="93" t="s">
        <v>11</v>
      </c>
      <c r="N1" s="93" t="s">
        <v>12</v>
      </c>
      <c r="O1" s="93" t="s">
        <v>13</v>
      </c>
      <c r="P1" s="93" t="s">
        <v>14</v>
      </c>
      <c r="Q1" s="93" t="s">
        <v>15</v>
      </c>
    </row>
    <row r="2" spans="1:17" x14ac:dyDescent="0.35">
      <c r="A2" s="97"/>
      <c r="B2" s="97"/>
      <c r="C2" s="56" t="s">
        <v>16</v>
      </c>
      <c r="D2" s="56" t="s">
        <v>17</v>
      </c>
      <c r="E2" s="93"/>
      <c r="F2" s="93"/>
      <c r="G2" s="93"/>
      <c r="H2" s="96"/>
      <c r="I2" s="96"/>
      <c r="J2" s="93"/>
      <c r="K2" s="93"/>
      <c r="L2" s="93"/>
      <c r="M2" s="93"/>
      <c r="N2" s="93"/>
      <c r="O2" s="93"/>
      <c r="P2" s="93"/>
      <c r="Q2" s="93"/>
    </row>
    <row r="3" spans="1:17" ht="15.5" x14ac:dyDescent="0.35">
      <c r="A3" s="94" t="s">
        <v>294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</row>
    <row r="4" spans="1:17" ht="31.5" customHeight="1" x14ac:dyDescent="0.35">
      <c r="A4" s="57" t="str">
        <f>'scenario input table'!A54</f>
        <v>RFI</v>
      </c>
      <c r="B4" s="57" t="str">
        <f>'scenario input table'!B54</f>
        <v>Domodossola - Borgomanero - Novara - Rho - Milano Rogoredo</v>
      </c>
      <c r="C4" s="58" t="str">
        <f>'scenario input table'!D54</f>
        <v>x</v>
      </c>
      <c r="D4" s="58" t="str">
        <f>'scenario input table'!E54</f>
        <v>x</v>
      </c>
      <c r="E4" s="58" t="str">
        <f>'scenario input table'!F54</f>
        <v>3 KV</v>
      </c>
      <c r="F4" s="58">
        <f>'scenario input table'!G54</f>
        <v>575</v>
      </c>
      <c r="G4" s="58" t="str">
        <f>'scenario input table'!H54</f>
        <v>D4L</v>
      </c>
      <c r="H4" s="58">
        <f>'scenario input table'!I54</f>
        <v>2</v>
      </c>
      <c r="I4" s="58" t="str">
        <f>'scenario input table'!J54</f>
        <v>N/A</v>
      </c>
      <c r="J4" s="58" t="str">
        <f>'scenario input table'!K54</f>
        <v>upon request</v>
      </c>
      <c r="K4" s="58" t="str">
        <f>'scenario input table'!L54</f>
        <v>P/C80</v>
      </c>
      <c r="L4" s="58" t="str">
        <f>'scenario input table'!M54</f>
        <v>SCMT</v>
      </c>
      <c r="M4" s="58">
        <f>'scenario input table'!N54</f>
        <v>80</v>
      </c>
      <c r="N4" s="58">
        <f>'scenario input table'!O54</f>
        <v>146</v>
      </c>
      <c r="O4" s="58" t="str">
        <f>'scenario input table'!P54</f>
        <v xml:space="preserve">1600
</v>
      </c>
      <c r="P4" s="58" t="str">
        <f>'scenario input table'!Q54</f>
        <v>Domodossola - Borgonamero - Vignale single track . Double the others lines</v>
      </c>
      <c r="Q4" s="58" t="str">
        <f>'scenario input table'!R54</f>
        <v>Extremely limited</v>
      </c>
    </row>
    <row r="5" spans="1:17" ht="15.5" x14ac:dyDescent="0.35">
      <c r="A5" s="91" t="s">
        <v>295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</row>
    <row r="6" spans="1:17" ht="25" customHeight="1" x14ac:dyDescent="0.35">
      <c r="A6" s="57" t="str">
        <f>'scenario input table'!A67</f>
        <v>SBB</v>
      </c>
      <c r="B6" s="57" t="str">
        <f>'scenario input table'!B67</f>
        <v>Gotthard: Basel SBB RB - Brugg - Altdorf</v>
      </c>
      <c r="C6" s="58" t="str">
        <f>'scenario input table'!D67</f>
        <v>x</v>
      </c>
      <c r="D6" s="58" t="str">
        <f>'scenario input table'!E67</f>
        <v>x</v>
      </c>
      <c r="E6" s="58" t="str">
        <f>'scenario input table'!F67</f>
        <v>750m</v>
      </c>
      <c r="F6" s="58">
        <f>'scenario input table'!G67</f>
        <v>750</v>
      </c>
      <c r="G6" s="58" t="str">
        <f>'scenario input table'!H67</f>
        <v>D4</v>
      </c>
      <c r="H6" s="58">
        <f>'scenario input table'!I67</f>
        <v>2</v>
      </c>
      <c r="I6" s="58" t="str">
        <f>'scenario input table'!J67</f>
        <v>12‰</v>
      </c>
      <c r="J6" s="58" t="str">
        <f>'scenario input table'!K67</f>
        <v>EBV 1, includes UIC G1</v>
      </c>
      <c r="K6" s="58" t="str">
        <f>'scenario input table'!L67</f>
        <v>P/C 60/384 - P/C 80/408 in 12/2020</v>
      </c>
      <c r="L6" s="58" t="str">
        <f>'scenario input table'!M67</f>
        <v>L1LS - 3.4.0</v>
      </c>
      <c r="M6" s="58">
        <f>'scenario input table'!N67</f>
        <v>100</v>
      </c>
      <c r="N6" s="58">
        <f>'scenario input table'!O67</f>
        <v>114</v>
      </c>
      <c r="O6" s="58">
        <f>'scenario input table'!P67</f>
        <v>1600</v>
      </c>
      <c r="P6" s="58">
        <f>'scenario input table'!Q67</f>
        <v>0</v>
      </c>
      <c r="Q6" s="58" t="str">
        <f>'scenario input table'!R67</f>
        <v>Limited</v>
      </c>
    </row>
    <row r="7" spans="1:17" ht="42" x14ac:dyDescent="0.35">
      <c r="A7" s="57" t="str">
        <f>'scenario input table'!A65</f>
        <v>SBB</v>
      </c>
      <c r="B7" s="57" t="str">
        <f>'scenario input table'!B65</f>
        <v>Gotthard Base Tunnel (Altdorf - Bellinzona)</v>
      </c>
      <c r="C7" s="58" t="str">
        <f>'scenario input table'!D65</f>
        <v>x</v>
      </c>
      <c r="D7" s="58" t="str">
        <f>'scenario input table'!E65</f>
        <v>x</v>
      </c>
      <c r="E7" s="58" t="str">
        <f>'scenario input table'!F65</f>
        <v>AC 15 kV
16,7 Hz</v>
      </c>
      <c r="F7" s="58">
        <f>'scenario input table'!G65</f>
        <v>750</v>
      </c>
      <c r="G7" s="58" t="str">
        <f>'scenario input table'!H65</f>
        <v>D4</v>
      </c>
      <c r="H7" s="58">
        <f>'scenario input table'!I65</f>
        <v>2</v>
      </c>
      <c r="I7" s="58" t="str">
        <f>'scenario input table'!J65</f>
        <v>16‰</v>
      </c>
      <c r="J7" s="58" t="str">
        <f>'scenario input table'!K65</f>
        <v>EBV 4</v>
      </c>
      <c r="K7" s="58" t="str">
        <f>'scenario input table'!L65</f>
        <v>P/C 60/384 - P/C 99/429 in 12/2020</v>
      </c>
      <c r="L7" s="58" t="str">
        <f>'scenario input table'!M65</f>
        <v>L1LS - 3.4.0
(only Base tunnel L2 2.3.0d)</v>
      </c>
      <c r="M7" s="58" t="str">
        <f>'scenario input table'!N65</f>
        <v>100-120</v>
      </c>
      <c r="N7" s="58">
        <f>'scenario input table'!O65</f>
        <v>106</v>
      </c>
      <c r="O7" s="58">
        <f>'scenario input table'!P65</f>
        <v>1600</v>
      </c>
      <c r="P7" s="58">
        <f>'scenario input table'!Q65</f>
        <v>0</v>
      </c>
      <c r="Q7" s="58" t="str">
        <f>'scenario input table'!R65</f>
        <v>Limited</v>
      </c>
    </row>
    <row r="8" spans="1:17" ht="35.5" customHeight="1" x14ac:dyDescent="0.35">
      <c r="A8" s="57" t="str">
        <f>'scenario input table'!A66</f>
        <v>SBB</v>
      </c>
      <c r="B8" s="57" t="str">
        <f>'scenario input table'!B66</f>
        <v>Gotthard Mountain route (Altdorf - Bellinzona)</v>
      </c>
      <c r="C8" s="58" t="str">
        <f>'scenario input table'!D66</f>
        <v>x</v>
      </c>
      <c r="D8" s="58" t="str">
        <f>'scenario input table'!E66</f>
        <v>x</v>
      </c>
      <c r="E8" s="58" t="str">
        <f>'scenario input table'!F66</f>
        <v>AC 15 kV
16,7 Hz</v>
      </c>
      <c r="F8" s="58">
        <f>'scenario input table'!G66</f>
        <v>620</v>
      </c>
      <c r="G8" s="58" t="str">
        <f>'scenario input table'!H66</f>
        <v>D4</v>
      </c>
      <c r="H8" s="58">
        <f>'scenario input table'!I66</f>
        <v>2</v>
      </c>
      <c r="I8" s="58" t="str">
        <f>'scenario input table'!J66</f>
        <v>26‰</v>
      </c>
      <c r="J8" s="58" t="str">
        <f>'scenario input table'!K66</f>
        <v>EBV 1</v>
      </c>
      <c r="K8" s="58" t="str">
        <f>'scenario input table'!L66</f>
        <v>C25/344</v>
      </c>
      <c r="L8" s="58" t="str">
        <f>'scenario input table'!M66</f>
        <v>L1LS - 3.4.0</v>
      </c>
      <c r="M8" s="58">
        <f>'scenario input table'!N66</f>
        <v>100</v>
      </c>
      <c r="N8" s="58">
        <f>'scenario input table'!O66</f>
        <v>116</v>
      </c>
      <c r="O8" s="58">
        <f>'scenario input table'!P66</f>
        <v>1600</v>
      </c>
      <c r="P8" s="58" t="str">
        <f>'scenario input table'!Q66</f>
        <v>additional locomotive necessary. Currently no rail freight transit via Gotthard mountain line.</v>
      </c>
      <c r="Q8" s="58" t="str">
        <f>'scenario input table'!R66</f>
        <v>Extremely limited</v>
      </c>
    </row>
    <row r="9" spans="1:17" ht="31.5" x14ac:dyDescent="0.35">
      <c r="A9" s="57" t="str">
        <f>'scenario input table'!A64</f>
        <v>SBB</v>
      </c>
      <c r="B9" s="57" t="str">
        <f>'scenario input table'!B64</f>
        <v>Bellinzona - Luino</v>
      </c>
      <c r="C9" s="58" t="str">
        <f>'scenario input table'!D64</f>
        <v>x</v>
      </c>
      <c r="D9" s="58" t="str">
        <f>'scenario input table'!E64</f>
        <v>x</v>
      </c>
      <c r="E9" s="58" t="str">
        <f>'scenario input table'!F64</f>
        <v>15 kV AC</v>
      </c>
      <c r="F9" s="58" t="str">
        <f>'scenario input table'!G64</f>
        <v>620 - 750 in 12/2020</v>
      </c>
      <c r="G9" s="58" t="str">
        <f>'scenario input table'!H64</f>
        <v>D4</v>
      </c>
      <c r="H9" s="58">
        <f>'scenario input table'!I64</f>
        <v>1</v>
      </c>
      <c r="I9" s="58" t="str">
        <f>'scenario input table'!J64</f>
        <v>11‰</v>
      </c>
      <c r="J9" s="58" t="str">
        <f>'scenario input table'!K64</f>
        <v>EBV 1, includes UIC G1</v>
      </c>
      <c r="K9" s="58" t="str">
        <f>'scenario input table'!L64</f>
        <v>P/C 60/384 - P/C 80/408 in 12/2020</v>
      </c>
      <c r="L9" s="58" t="str">
        <f>'scenario input table'!M64</f>
        <v>L1LS - 3.4.0</v>
      </c>
      <c r="M9" s="58">
        <f>'scenario input table'!N64</f>
        <v>100</v>
      </c>
      <c r="N9" s="58">
        <f>'scenario input table'!O64</f>
        <v>40</v>
      </c>
      <c r="O9" s="58">
        <f>'scenario input table'!P64</f>
        <v>1600</v>
      </c>
      <c r="P9" s="58" t="str">
        <f>'scenario input table'!Q64</f>
        <v>no changing locomotives in Luino, single track in Italy to Milano with extra time in Italy</v>
      </c>
      <c r="Q9" s="58" t="str">
        <f>'scenario input table'!R64</f>
        <v>Limited</v>
      </c>
    </row>
    <row r="10" spans="1:17" ht="27.5" customHeight="1" x14ac:dyDescent="0.35">
      <c r="A10" s="57" t="str">
        <f>'scenario input table'!A55</f>
        <v>RFI</v>
      </c>
      <c r="B10" s="57" t="str">
        <f>'scenario input table'!B55</f>
        <v>Luino - Laveno -  Sesto Calende - Vignale - Novara</v>
      </c>
      <c r="C10" s="58" t="str">
        <f>'scenario input table'!D55</f>
        <v>x</v>
      </c>
      <c r="D10" s="58" t="str">
        <f>'scenario input table'!E55</f>
        <v>x</v>
      </c>
      <c r="E10" s="58" t="str">
        <f>'scenario input table'!F55</f>
        <v>3 KV</v>
      </c>
      <c r="F10" s="58">
        <f>'scenario input table'!G55</f>
        <v>540</v>
      </c>
      <c r="G10" s="58" t="str">
        <f>'scenario input table'!H55</f>
        <v>D4L</v>
      </c>
      <c r="H10" s="58">
        <f>'scenario input table'!I55</f>
        <v>2</v>
      </c>
      <c r="I10" s="58" t="str">
        <f>'scenario input table'!J55</f>
        <v>N/A</v>
      </c>
      <c r="J10" s="58" t="str">
        <f>'scenario input table'!K55</f>
        <v>upon request</v>
      </c>
      <c r="K10" s="58" t="str">
        <f>'scenario input table'!L55</f>
        <v>P/C50</v>
      </c>
      <c r="L10" s="58" t="str">
        <f>'scenario input table'!M55</f>
        <v>SCMT</v>
      </c>
      <c r="M10" s="58">
        <f>'scenario input table'!N55</f>
        <v>100</v>
      </c>
      <c r="N10" s="58">
        <f>'scenario input table'!O55</f>
        <v>68</v>
      </c>
      <c r="O10" s="58" t="str">
        <f>'scenario input table'!P55</f>
        <v xml:space="preserve">1600
</v>
      </c>
      <c r="P10" s="58" t="str">
        <f>'scenario input table'!Q55</f>
        <v>Luino - Laveno - Vignale single track. Double the other sections</v>
      </c>
      <c r="Q10" s="58" t="str">
        <f>'scenario input table'!R55</f>
        <v>Limited</v>
      </c>
    </row>
    <row r="11" spans="1:17" ht="15.5" x14ac:dyDescent="0.35">
      <c r="A11" s="91" t="s">
        <v>296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</row>
    <row r="12" spans="1:17" ht="65.5" customHeight="1" x14ac:dyDescent="0.35">
      <c r="A12" s="57" t="str">
        <f>'scenario input table'!A52</f>
        <v>RFI</v>
      </c>
      <c r="B12" s="57" t="str">
        <f>'scenario input table'!B52</f>
        <v>Domodossola - Arona - Novara</v>
      </c>
      <c r="C12" s="58" t="str">
        <f>'scenario input table'!D52</f>
        <v>x</v>
      </c>
      <c r="D12" s="58" t="str">
        <f>'scenario input table'!E52</f>
        <v>x</v>
      </c>
      <c r="E12" s="58" t="str">
        <f>'scenario input table'!F52</f>
        <v>3 KV</v>
      </c>
      <c r="F12" s="58" t="str">
        <f>'scenario input table'!G52</f>
        <v>510/540</v>
      </c>
      <c r="G12" s="58" t="str">
        <f>'scenario input table'!H52</f>
        <v>D4L</v>
      </c>
      <c r="H12" s="58" t="str">
        <f>'scenario input table'!I52</f>
        <v>2 ( 1:Arona- Vignale and Bivio Toce-Bivio Valee via Domo 2)</v>
      </c>
      <c r="I12" s="58" t="str">
        <f>'scenario input table'!J52</f>
        <v>N/A</v>
      </c>
      <c r="J12" s="58" t="str">
        <f>'scenario input table'!K52</f>
        <v>upon request</v>
      </c>
      <c r="K12" s="58" t="str">
        <f>'scenario input table'!L52</f>
        <v>P/C45</v>
      </c>
      <c r="L12" s="58" t="str">
        <f>'scenario input table'!M52</f>
        <v>SCMT</v>
      </c>
      <c r="M12" s="58">
        <f>'scenario input table'!N52</f>
        <v>100</v>
      </c>
      <c r="N12" s="58">
        <f>'scenario input table'!O52</f>
        <v>96</v>
      </c>
      <c r="O12" s="58" t="str">
        <f>'scenario input table'!P52</f>
        <v xml:space="preserve">1600
</v>
      </c>
      <c r="P12" s="58">
        <f>'scenario input table'!Q52</f>
        <v>0</v>
      </c>
      <c r="Q12" s="58" t="str">
        <f>'scenario input table'!R52</f>
        <v>Limited</v>
      </c>
    </row>
  </sheetData>
  <customSheetViews>
    <customSheetView guid="{5F5AB960-9E3B-4ABB-8B79-6A32B4EB09AF}">
      <selection activeCell="E12" sqref="E12"/>
      <pageMargins left="0" right="0" top="0" bottom="0" header="0" footer="0"/>
      <pageSetup paperSize="9" orientation="portrait" r:id="rId1"/>
    </customSheetView>
  </customSheetViews>
  <mergeCells count="19">
    <mergeCell ref="A5:Q5"/>
    <mergeCell ref="A11:Q11"/>
    <mergeCell ref="A3:Q3"/>
    <mergeCell ref="G1:G2"/>
    <mergeCell ref="H1:H2"/>
    <mergeCell ref="I1:I2"/>
    <mergeCell ref="J1:J2"/>
    <mergeCell ref="K1:K2"/>
    <mergeCell ref="L1:L2"/>
    <mergeCell ref="A1:A2"/>
    <mergeCell ref="B1:B2"/>
    <mergeCell ref="C1:D1"/>
    <mergeCell ref="E1:E2"/>
    <mergeCell ref="F1:F2"/>
    <mergeCell ref="M1:M2"/>
    <mergeCell ref="N1:N2"/>
    <mergeCell ref="O1:O2"/>
    <mergeCell ref="P1:P2"/>
    <mergeCell ref="Q1:Q2"/>
  </mergeCells>
  <conditionalFormatting sqref="A1:XFD1048576">
    <cfRule type="cellIs" dxfId="1" priority="1" operator="between">
      <formula>0</formula>
      <formula>0</formula>
    </cfRule>
  </conditionalFormatting>
  <pageMargins left="0.7" right="0.7" top="0.78740157499999996" bottom="0.78740157499999996" header="0.3" footer="0.3"/>
  <pageSetup paperSize="9" orientation="portrait"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Q14"/>
  <sheetViews>
    <sheetView zoomScale="80" zoomScaleNormal="80" workbookViewId="0">
      <selection activeCell="C2" sqref="C1:Q1048576"/>
    </sheetView>
  </sheetViews>
  <sheetFormatPr baseColWidth="10" defaultColWidth="11.453125" defaultRowHeight="14.5" x14ac:dyDescent="0.35"/>
  <cols>
    <col min="1" max="1" width="7.1796875" style="1" customWidth="1"/>
    <col min="2" max="2" width="27.54296875" style="1" customWidth="1"/>
    <col min="3" max="3" width="8.26953125" style="15" customWidth="1"/>
    <col min="4" max="4" width="7.453125" style="15" customWidth="1"/>
    <col min="5" max="5" width="13.7265625" style="15" customWidth="1"/>
    <col min="6" max="6" width="10.7265625" style="15" customWidth="1"/>
    <col min="7" max="7" width="10.26953125" style="15" customWidth="1"/>
    <col min="8" max="8" width="11" style="15" customWidth="1"/>
    <col min="9" max="9" width="10.54296875" style="15" customWidth="1"/>
    <col min="10" max="10" width="13.1796875" style="15" customWidth="1"/>
    <col min="11" max="12" width="13.26953125" style="15" customWidth="1"/>
    <col min="13" max="13" width="10.1796875" style="15" customWidth="1"/>
    <col min="14" max="14" width="13.81640625" style="15" customWidth="1"/>
    <col min="15" max="15" width="13.26953125" style="15" customWidth="1"/>
    <col min="16" max="16" width="23.54296875" style="15" customWidth="1"/>
    <col min="17" max="17" width="17.26953125" style="15" customWidth="1"/>
    <col min="18" max="16384" width="11.453125" style="9"/>
  </cols>
  <sheetData>
    <row r="1" spans="1:17" x14ac:dyDescent="0.35">
      <c r="A1" s="95" t="s">
        <v>0</v>
      </c>
      <c r="B1" s="95" t="s">
        <v>1</v>
      </c>
      <c r="C1" s="82" t="s">
        <v>2</v>
      </c>
      <c r="D1" s="82"/>
      <c r="E1" s="82" t="s">
        <v>3</v>
      </c>
      <c r="F1" s="82" t="s">
        <v>292</v>
      </c>
      <c r="G1" s="82" t="s">
        <v>5</v>
      </c>
      <c r="H1" s="90" t="s">
        <v>6</v>
      </c>
      <c r="I1" s="90" t="s">
        <v>7</v>
      </c>
      <c r="J1" s="82" t="s">
        <v>8</v>
      </c>
      <c r="K1" s="82" t="s">
        <v>9</v>
      </c>
      <c r="L1" s="82" t="s">
        <v>10</v>
      </c>
      <c r="M1" s="82" t="s">
        <v>11</v>
      </c>
      <c r="N1" s="82" t="s">
        <v>12</v>
      </c>
      <c r="O1" s="82" t="s">
        <v>13</v>
      </c>
      <c r="P1" s="82" t="s">
        <v>14</v>
      </c>
      <c r="Q1" s="82" t="s">
        <v>15</v>
      </c>
    </row>
    <row r="2" spans="1:17" x14ac:dyDescent="0.35">
      <c r="A2" s="95"/>
      <c r="B2" s="95"/>
      <c r="C2" s="43" t="s">
        <v>16</v>
      </c>
      <c r="D2" s="43" t="s">
        <v>17</v>
      </c>
      <c r="E2" s="82"/>
      <c r="F2" s="82"/>
      <c r="G2" s="82"/>
      <c r="H2" s="90"/>
      <c r="I2" s="90"/>
      <c r="J2" s="82"/>
      <c r="K2" s="82"/>
      <c r="L2" s="82"/>
      <c r="M2" s="82"/>
      <c r="N2" s="82"/>
      <c r="O2" s="82"/>
      <c r="P2" s="82"/>
      <c r="Q2" s="82"/>
    </row>
    <row r="3" spans="1:17" ht="15.5" x14ac:dyDescent="0.35">
      <c r="A3" s="83" t="s">
        <v>297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</row>
    <row r="4" spans="1:17" ht="25" customHeight="1" x14ac:dyDescent="0.35">
      <c r="A4" s="54" t="str">
        <f>'scenario input table'!A63</f>
        <v>SBB</v>
      </c>
      <c r="B4" s="54" t="str">
        <f>'scenario input table'!B63</f>
        <v>Bellinzona - Chiasso</v>
      </c>
      <c r="C4" s="4" t="str">
        <f>'scenario input table'!D63</f>
        <v>x</v>
      </c>
      <c r="D4" s="4" t="str">
        <f>'scenario input table'!E63</f>
        <v>x</v>
      </c>
      <c r="E4" s="4" t="str">
        <f>'scenario input table'!F63</f>
        <v>15 kV AC</v>
      </c>
      <c r="F4" s="4" t="str">
        <f>'scenario input table'!G63</f>
        <v>620 - 750 in 12/2020</v>
      </c>
      <c r="G4" s="4" t="str">
        <f>'scenario input table'!H63</f>
        <v>D4</v>
      </c>
      <c r="H4" s="4">
        <f>'scenario input table'!I63</f>
        <v>2</v>
      </c>
      <c r="I4" s="4" t="str">
        <f>'scenario input table'!J63</f>
        <v>26‰</v>
      </c>
      <c r="J4" s="4" t="str">
        <f>'scenario input table'!K63</f>
        <v>EBV 1, includes UIC G1</v>
      </c>
      <c r="K4" s="4" t="str">
        <f>'scenario input table'!L63</f>
        <v>P/C 60/384 - P/C 80/408 in 12/2020</v>
      </c>
      <c r="L4" s="4" t="str">
        <f>'scenario input table'!M63</f>
        <v>L1LS - 3.4.0
L2 - 2.3.0d</v>
      </c>
      <c r="M4" s="4">
        <f>'scenario input table'!N63</f>
        <v>100</v>
      </c>
      <c r="N4" s="4">
        <f>'scenario input table'!O63</f>
        <v>55</v>
      </c>
      <c r="O4" s="4">
        <f>'scenario input table'!P63</f>
        <v>1400</v>
      </c>
      <c r="P4" s="4" t="str">
        <f>'scenario input table'!Q63</f>
        <v>extra time in Italy</v>
      </c>
      <c r="Q4" s="4" t="str">
        <f>'scenario input table'!R63</f>
        <v>Limited</v>
      </c>
    </row>
    <row r="5" spans="1:17" ht="66" customHeight="1" x14ac:dyDescent="0.35">
      <c r="A5" s="54" t="str">
        <f>'scenario input table'!A51</f>
        <v>RFI</v>
      </c>
      <c r="B5" s="54" t="str">
        <f>'scenario input table'!B51</f>
        <v>Chiasso - Milano Certosa - Rho - Novara</v>
      </c>
      <c r="C5" s="4" t="str">
        <f>'scenario input table'!D51</f>
        <v>x</v>
      </c>
      <c r="D5" s="4" t="str">
        <f>'scenario input table'!E51</f>
        <v>x</v>
      </c>
      <c r="E5" s="4" t="str">
        <f>'scenario input table'!F51</f>
        <v>3 KV</v>
      </c>
      <c r="F5" s="4" t="str">
        <f>'scenario input table'!G51</f>
        <v>575 (450 Chiasso -Bivio Rosales via Albate Camerlata)</v>
      </c>
      <c r="G5" s="4" t="str">
        <f>'scenario input table'!H51</f>
        <v>D4L</v>
      </c>
      <c r="H5" s="4">
        <f>'scenario input table'!I51</f>
        <v>2</v>
      </c>
      <c r="I5" s="4" t="str">
        <f>'scenario input table'!J51</f>
        <v>N/A</v>
      </c>
      <c r="J5" s="4" t="str">
        <f>'scenario input table'!K51</f>
        <v>upon request</v>
      </c>
      <c r="K5" s="4" t="str">
        <f>'scenario input table'!L51</f>
        <v>P/C60; (PC/22  Chiasso -Bivio Rosales via Albate Camerlata)</v>
      </c>
      <c r="L5" s="4" t="str">
        <f>'scenario input table'!M51</f>
        <v>SCMT</v>
      </c>
      <c r="M5" s="4">
        <f>'scenario input table'!N51</f>
        <v>100</v>
      </c>
      <c r="N5" s="4">
        <f>'scenario input table'!O51</f>
        <v>108</v>
      </c>
      <c r="O5" s="4" t="str">
        <f>'scenario input table'!P51</f>
        <v xml:space="preserve">1600
</v>
      </c>
      <c r="P5" s="4">
        <f>'scenario input table'!Q51</f>
        <v>0</v>
      </c>
      <c r="Q5" s="4" t="str">
        <f>'scenario input table'!R51</f>
        <v>Extremely limited</v>
      </c>
    </row>
    <row r="6" spans="1:17" ht="15.5" x14ac:dyDescent="0.35">
      <c r="A6" s="81" t="s">
        <v>298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</row>
    <row r="7" spans="1:17" ht="21" x14ac:dyDescent="0.35">
      <c r="A7" s="54" t="str">
        <f>'scenario input table'!A68</f>
        <v>SBB</v>
      </c>
      <c r="B7" s="54" t="str">
        <f>'scenario input table'!B68</f>
        <v>Basel - Olten VL - Thun (-&gt;Lötschberg)</v>
      </c>
      <c r="C7" s="4" t="str">
        <f>'scenario input table'!D68</f>
        <v>x</v>
      </c>
      <c r="D7" s="4" t="str">
        <f>'scenario input table'!E68</f>
        <v>x</v>
      </c>
      <c r="E7" s="4" t="str">
        <f>'scenario input table'!F68</f>
        <v>AC 15 kV
16,7 Hz</v>
      </c>
      <c r="F7" s="4">
        <f>'scenario input table'!G68</f>
        <v>750</v>
      </c>
      <c r="G7" s="4" t="str">
        <f>'scenario input table'!H68</f>
        <v>D4</v>
      </c>
      <c r="H7" s="4">
        <f>'scenario input table'!I68</f>
        <v>2</v>
      </c>
      <c r="I7" s="4" t="str">
        <f>'scenario input table'!J68</f>
        <v>20‰</v>
      </c>
      <c r="J7" s="4" t="str">
        <f>'scenario input table'!K68</f>
        <v>EBV 03 includes UIC G1</v>
      </c>
      <c r="K7" s="4" t="str">
        <f>'scenario input table'!L68</f>
        <v>P/C 80/405</v>
      </c>
      <c r="L7" s="4" t="str">
        <f>'scenario input table'!M68</f>
        <v>L1 LS 3.4.0</v>
      </c>
      <c r="M7" s="4">
        <f>'scenario input table'!N68</f>
        <v>100</v>
      </c>
      <c r="N7" s="4">
        <f>'scenario input table'!O68</f>
        <v>129</v>
      </c>
      <c r="O7" s="4" t="str">
        <f>'scenario input table'!P68</f>
        <v>22.5 t</v>
      </c>
      <c r="P7" s="4" t="str">
        <f>'scenario input table'!Q68</f>
        <v>Gradient via Burgdorf only 12‰</v>
      </c>
      <c r="Q7" s="4" t="str">
        <f>'scenario input table'!R68</f>
        <v>Limited</v>
      </c>
    </row>
    <row r="8" spans="1:17" ht="34" customHeight="1" x14ac:dyDescent="0.35">
      <c r="A8" s="54" t="str">
        <f>'scenario input table'!A4</f>
        <v>BLS</v>
      </c>
      <c r="B8" s="54" t="str">
        <f>'scenario input table'!B4</f>
        <v>Lötschberg/Simplon: Thun-Spiez-Reichenbach-(LBT)-Brig (Base tunnel)</v>
      </c>
      <c r="C8" s="4" t="str">
        <f>'scenario input table'!D4</f>
        <v>x</v>
      </c>
      <c r="D8" s="4" t="str">
        <f>'scenario input table'!E4</f>
        <v>x</v>
      </c>
      <c r="E8" s="4" t="str">
        <f>'scenario input table'!F4</f>
        <v>AC 15 kV
16,7 Hz</v>
      </c>
      <c r="F8" s="4">
        <f>'scenario input table'!G4</f>
        <v>750</v>
      </c>
      <c r="G8" s="4" t="str">
        <f>'scenario input table'!H4</f>
        <v>D4</v>
      </c>
      <c r="H8" s="4">
        <f>'scenario input table'!I4</f>
        <v>2</v>
      </c>
      <c r="I8" s="4" t="str">
        <f>'scenario input table'!J4</f>
        <v>15‰</v>
      </c>
      <c r="J8" s="4" t="str">
        <f>'scenario input table'!K4</f>
        <v>EBV 03 includes UIC G1</v>
      </c>
      <c r="K8" s="4" t="str">
        <f>'scenario input table'!L4</f>
        <v>P/C 80/405</v>
      </c>
      <c r="L8" s="4" t="str">
        <f>'scenario input table'!M4</f>
        <v>L1LS - 3.4.0
(only Base tunnel L2 2.3.0d)</v>
      </c>
      <c r="M8" s="4">
        <f>'scenario input table'!N4</f>
        <v>100</v>
      </c>
      <c r="N8" s="4">
        <f>'scenario input table'!O4</f>
        <v>62</v>
      </c>
      <c r="O8" s="4" t="str">
        <f>'scenario input table'!P4</f>
        <v>1300t (EN) / max 2150t (ZH)</v>
      </c>
      <c r="P8" s="4">
        <f>'scenario input table'!Q4</f>
        <v>0</v>
      </c>
      <c r="Q8" s="4" t="str">
        <f>'scenario input table'!R4</f>
        <v>Limited</v>
      </c>
    </row>
    <row r="9" spans="1:17" ht="26" customHeight="1" x14ac:dyDescent="0.35">
      <c r="A9" s="54" t="str">
        <f>'scenario input table'!A3</f>
        <v>BLS</v>
      </c>
      <c r="B9" s="54" t="str">
        <f>'scenario input table'!B3</f>
        <v>Lötschberg/Simplon: Thun - Kandersteg - Brig (Mountain route)</v>
      </c>
      <c r="C9" s="4" t="str">
        <f>'scenario input table'!D3</f>
        <v>x</v>
      </c>
      <c r="D9" s="4" t="str">
        <f>'scenario input table'!E3</f>
        <v>x</v>
      </c>
      <c r="E9" s="4" t="str">
        <f>'scenario input table'!F3</f>
        <v>AC 15 kV
16,7 Hz</v>
      </c>
      <c r="F9" s="4">
        <f>'scenario input table'!G3</f>
        <v>750</v>
      </c>
      <c r="G9" s="4" t="str">
        <f>'scenario input table'!H3</f>
        <v>D4</v>
      </c>
      <c r="H9" s="4">
        <f>'scenario input table'!I3</f>
        <v>2</v>
      </c>
      <c r="I9" s="4" t="str">
        <f>'scenario input table'!J3</f>
        <v>27‰</v>
      </c>
      <c r="J9" s="4" t="str">
        <f>'scenario input table'!K3</f>
        <v>EBV 03 includes UIC G1</v>
      </c>
      <c r="K9" s="4" t="str">
        <f>'scenario input table'!L3</f>
        <v>P/C 80/405</v>
      </c>
      <c r="L9" s="4" t="str">
        <f>'scenario input table'!M3</f>
        <v>L1LS - 3.4.0</v>
      </c>
      <c r="M9" s="4">
        <f>'scenario input table'!N3</f>
        <v>100</v>
      </c>
      <c r="N9" s="4">
        <f>'scenario input table'!O3</f>
        <v>74</v>
      </c>
      <c r="O9" s="4" t="str">
        <f>'scenario input table'!P3</f>
        <v>700t (EN) / max 1400t (ZH)</v>
      </c>
      <c r="P9" s="4" t="str">
        <f>'scenario input table'!Q3</f>
        <v>Double Track. Partially only one track for P/C 80/405</v>
      </c>
      <c r="Q9" s="4" t="str">
        <f>'scenario input table'!R3</f>
        <v>Limited</v>
      </c>
    </row>
    <row r="10" spans="1:17" ht="21" x14ac:dyDescent="0.35">
      <c r="A10" s="54" t="str">
        <f>'scenario input table'!A71</f>
        <v>SBB/RFI</v>
      </c>
      <c r="B10" s="54" t="str">
        <f>'scenario input table'!B71</f>
        <v xml:space="preserve">Domodossola II - Brig </v>
      </c>
      <c r="C10" s="4" t="str">
        <f>'scenario input table'!D71</f>
        <v>x</v>
      </c>
      <c r="D10" s="4" t="str">
        <f>'scenario input table'!E71</f>
        <v>x</v>
      </c>
      <c r="E10" s="4" t="str">
        <f>'scenario input table'!F71</f>
        <v>AC 15 kV
16,7 Hz</v>
      </c>
      <c r="F10" s="4">
        <f>'scenario input table'!G71</f>
        <v>750</v>
      </c>
      <c r="G10" s="4" t="str">
        <f>'scenario input table'!H71</f>
        <v>D4</v>
      </c>
      <c r="H10" s="4">
        <f>'scenario input table'!I71</f>
        <v>2</v>
      </c>
      <c r="I10" s="4" t="str">
        <f>'scenario input table'!J71</f>
        <v>25‰</v>
      </c>
      <c r="J10" s="4" t="str">
        <f>'scenario input table'!K71</f>
        <v>EBV 03 includes UIC G1</v>
      </c>
      <c r="K10" s="4" t="str">
        <f>'scenario input table'!L71</f>
        <v>P/C 80/405</v>
      </c>
      <c r="L10" s="4" t="str">
        <f>'scenario input table'!M71</f>
        <v>L1LS - 3.4.0</v>
      </c>
      <c r="M10" s="4">
        <f>'scenario input table'!N71</f>
        <v>100</v>
      </c>
      <c r="N10" s="4">
        <f>'scenario input table'!O71</f>
        <v>46</v>
      </c>
      <c r="O10" s="4" t="str">
        <f>'scenario input table'!P71</f>
        <v>700t / max 1450t (ZH)</v>
      </c>
      <c r="P10" s="4">
        <f>'scenario input table'!Q71</f>
        <v>0</v>
      </c>
      <c r="Q10" s="4" t="str">
        <f>'scenario input table'!R71</f>
        <v>Limited</v>
      </c>
    </row>
    <row r="11" spans="1:17" ht="68.5" customHeight="1" x14ac:dyDescent="0.35">
      <c r="A11" s="54" t="str">
        <f>'scenario input table'!A53</f>
        <v>RFI</v>
      </c>
      <c r="B11" s="54" t="str">
        <f>'scenario input table'!B53</f>
        <v>Domodossola - Arona - Sesto Calende  - Gallarate - Milano Rogoredo</v>
      </c>
      <c r="C11" s="4" t="str">
        <f>'scenario input table'!D53</f>
        <v>x</v>
      </c>
      <c r="D11" s="4" t="str">
        <f>'scenario input table'!E53</f>
        <v>x</v>
      </c>
      <c r="E11" s="4" t="str">
        <f>'scenario input table'!F53</f>
        <v>3 KV</v>
      </c>
      <c r="F11" s="4" t="str">
        <f>'scenario input table'!G53</f>
        <v>600 (there are some exception in Rho and Milan area: 550-450m)</v>
      </c>
      <c r="G11" s="4" t="str">
        <f>'scenario input table'!H53</f>
        <v>D4L</v>
      </c>
      <c r="H11" s="4">
        <f>'scenario input table'!I53</f>
        <v>2</v>
      </c>
      <c r="I11" s="4" t="str">
        <f>'scenario input table'!J53</f>
        <v>N/A</v>
      </c>
      <c r="J11" s="4" t="str">
        <f>'scenario input table'!K53</f>
        <v>upon request</v>
      </c>
      <c r="K11" s="4" t="str">
        <f>'scenario input table'!L53</f>
        <v>P/C45</v>
      </c>
      <c r="L11" s="4" t="str">
        <f>'scenario input table'!M53</f>
        <v>SCMT</v>
      </c>
      <c r="M11" s="4">
        <f>'scenario input table'!N53</f>
        <v>100</v>
      </c>
      <c r="N11" s="4">
        <f>'scenario input table'!O53</f>
        <v>130</v>
      </c>
      <c r="O11" s="4" t="str">
        <f>'scenario input table'!P53</f>
        <v xml:space="preserve">1600
</v>
      </c>
      <c r="P11" s="4">
        <f>'scenario input table'!Q53</f>
        <v>0</v>
      </c>
      <c r="Q11" s="4" t="str">
        <f>'scenario input table'!R53</f>
        <v>Extremely limited</v>
      </c>
    </row>
    <row r="12" spans="1:17" ht="15.5" x14ac:dyDescent="0.35">
      <c r="A12" s="87" t="s">
        <v>299</v>
      </c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</row>
    <row r="13" spans="1:17" ht="35" customHeight="1" x14ac:dyDescent="0.35">
      <c r="A13" s="54" t="str">
        <f>'scenario input table'!A64</f>
        <v>SBB</v>
      </c>
      <c r="B13" s="54" t="str">
        <f>'scenario input table'!B64</f>
        <v>Bellinzona - Luino</v>
      </c>
      <c r="C13" s="4" t="str">
        <f>'scenario input table'!D64</f>
        <v>x</v>
      </c>
      <c r="D13" s="4" t="str">
        <f>'scenario input table'!E64</f>
        <v>x</v>
      </c>
      <c r="E13" s="4" t="str">
        <f>'scenario input table'!F64</f>
        <v>15 kV AC</v>
      </c>
      <c r="F13" s="4" t="str">
        <f>'scenario input table'!G64</f>
        <v>620 - 750 in 12/2020</v>
      </c>
      <c r="G13" s="4" t="str">
        <f>'scenario input table'!H64</f>
        <v>D4</v>
      </c>
      <c r="H13" s="4">
        <f>'scenario input table'!I64</f>
        <v>1</v>
      </c>
      <c r="I13" s="4" t="str">
        <f>'scenario input table'!J64</f>
        <v>11‰</v>
      </c>
      <c r="J13" s="4" t="str">
        <f>'scenario input table'!K64</f>
        <v>EBV 1, includes UIC G1</v>
      </c>
      <c r="K13" s="4" t="str">
        <f>'scenario input table'!L64</f>
        <v>P/C 60/384 - P/C 80/408 in 12/2020</v>
      </c>
      <c r="L13" s="4" t="str">
        <f>'scenario input table'!M64</f>
        <v>L1LS - 3.4.0</v>
      </c>
      <c r="M13" s="4">
        <f>'scenario input table'!N64</f>
        <v>100</v>
      </c>
      <c r="N13" s="4">
        <f>'scenario input table'!O64</f>
        <v>40</v>
      </c>
      <c r="O13" s="4">
        <f>'scenario input table'!P64</f>
        <v>1600</v>
      </c>
      <c r="P13" s="4" t="str">
        <f>'scenario input table'!Q64</f>
        <v>no changing locomotives in Luino, single track in Italy to Milano with extra time in Italy</v>
      </c>
      <c r="Q13" s="4" t="str">
        <f>'scenario input table'!R64</f>
        <v>Limited</v>
      </c>
    </row>
    <row r="14" spans="1:17" ht="26.5" customHeight="1" x14ac:dyDescent="0.35">
      <c r="A14" s="54" t="str">
        <f>'scenario input table'!A56</f>
        <v>RFI</v>
      </c>
      <c r="B14" s="54" t="str">
        <f>'scenario input table'!B56</f>
        <v>Luino- Gallarate - Rho - Milano Rogoredo</v>
      </c>
      <c r="C14" s="4" t="str">
        <f>'scenario input table'!D56</f>
        <v>x</v>
      </c>
      <c r="D14" s="4" t="str">
        <f>'scenario input table'!E56</f>
        <v>x</v>
      </c>
      <c r="E14" s="4" t="str">
        <f>'scenario input table'!F56</f>
        <v>3 KV</v>
      </c>
      <c r="F14" s="4">
        <f>'scenario input table'!G56</f>
        <v>600</v>
      </c>
      <c r="G14" s="4" t="str">
        <f>'scenario input table'!H56</f>
        <v>D4L</v>
      </c>
      <c r="H14" s="4">
        <f>'scenario input table'!I56</f>
        <v>2</v>
      </c>
      <c r="I14" s="4" t="str">
        <f>'scenario input table'!J56</f>
        <v>N/A</v>
      </c>
      <c r="J14" s="4" t="str">
        <f>'scenario input table'!K56</f>
        <v>upon request</v>
      </c>
      <c r="K14" s="4" t="str">
        <f>'scenario input table'!L56</f>
        <v>P/C45</v>
      </c>
      <c r="L14" s="4" t="str">
        <f>'scenario input table'!M56</f>
        <v>SCMT</v>
      </c>
      <c r="M14" s="4">
        <f>'scenario input table'!N56</f>
        <v>100</v>
      </c>
      <c r="N14" s="4" t="str">
        <f>'scenario input table'!O56</f>
        <v>95 </v>
      </c>
      <c r="O14" s="4" t="str">
        <f>'scenario input table'!P56</f>
        <v xml:space="preserve">1600
</v>
      </c>
      <c r="P14" s="4" t="str">
        <f>'scenario input table'!Q56</f>
        <v>Luino - Gallarate single track. Double the others lines</v>
      </c>
      <c r="Q14" s="4" t="str">
        <f>'scenario input table'!R56</f>
        <v>Extremely limited</v>
      </c>
    </row>
  </sheetData>
  <customSheetViews>
    <customSheetView guid="{5F5AB960-9E3B-4ABB-8B79-6A32B4EB09AF}">
      <selection activeCell="G13" sqref="G13"/>
      <pageMargins left="0" right="0" top="0" bottom="0" header="0" footer="0"/>
    </customSheetView>
  </customSheetViews>
  <mergeCells count="19">
    <mergeCell ref="C1:D1"/>
    <mergeCell ref="E1:E2"/>
    <mergeCell ref="F1:F2"/>
    <mergeCell ref="A12:Q12"/>
    <mergeCell ref="Q1:Q2"/>
    <mergeCell ref="A3:Q3"/>
    <mergeCell ref="A6:Q6"/>
    <mergeCell ref="M1:M2"/>
    <mergeCell ref="N1:N2"/>
    <mergeCell ref="O1:O2"/>
    <mergeCell ref="P1:P2"/>
    <mergeCell ref="G1:G2"/>
    <mergeCell ref="H1:H2"/>
    <mergeCell ref="I1:I2"/>
    <mergeCell ref="J1:J2"/>
    <mergeCell ref="K1:K2"/>
    <mergeCell ref="L1:L2"/>
    <mergeCell ref="A1:A2"/>
    <mergeCell ref="B1:B2"/>
  </mergeCells>
  <conditionalFormatting sqref="A1:XFD1048576">
    <cfRule type="cellIs" dxfId="0" priority="2" operator="between">
      <formula>0</formula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8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95" sqref="B95"/>
    </sheetView>
  </sheetViews>
  <sheetFormatPr baseColWidth="10" defaultColWidth="11.453125" defaultRowHeight="14.5" x14ac:dyDescent="0.35"/>
  <cols>
    <col min="1" max="1" width="15.453125" style="61" customWidth="1"/>
    <col min="2" max="2" width="33.81640625" style="77" customWidth="1"/>
    <col min="3" max="3" width="35.1796875" style="77" customWidth="1"/>
    <col min="4" max="4" width="6.54296875" style="78" customWidth="1"/>
    <col min="5" max="5" width="7" style="78" customWidth="1"/>
    <col min="6" max="6" width="11.453125" style="78"/>
    <col min="7" max="7" width="17.54296875" style="78" bestFit="1" customWidth="1"/>
    <col min="8" max="13" width="11.453125" style="78"/>
    <col min="14" max="15" width="10.7265625" style="78" customWidth="1"/>
    <col min="16" max="16" width="12.26953125" style="78" bestFit="1" customWidth="1"/>
    <col min="17" max="17" width="23.1796875" style="79" customWidth="1"/>
    <col min="18" max="18" width="11.453125" style="78"/>
    <col min="19" max="16384" width="11.453125" style="61"/>
  </cols>
  <sheetData>
    <row r="1" spans="1:18" ht="21" x14ac:dyDescent="0.35">
      <c r="A1" s="59" t="s">
        <v>0</v>
      </c>
      <c r="B1" s="59" t="s">
        <v>1</v>
      </c>
      <c r="C1" s="59" t="s">
        <v>300</v>
      </c>
      <c r="D1" s="80" t="s">
        <v>2</v>
      </c>
      <c r="E1" s="80"/>
      <c r="F1" s="59" t="s">
        <v>3</v>
      </c>
      <c r="G1" s="59" t="s">
        <v>4</v>
      </c>
      <c r="H1" s="59" t="s">
        <v>5</v>
      </c>
      <c r="I1" s="59" t="s">
        <v>6</v>
      </c>
      <c r="J1" s="59" t="s">
        <v>7</v>
      </c>
      <c r="K1" s="59" t="s">
        <v>8</v>
      </c>
      <c r="L1" s="59" t="s">
        <v>9</v>
      </c>
      <c r="M1" s="59" t="s">
        <v>10</v>
      </c>
      <c r="N1" s="59" t="s">
        <v>11</v>
      </c>
      <c r="O1" s="59" t="s">
        <v>12</v>
      </c>
      <c r="P1" s="59" t="s">
        <v>13</v>
      </c>
      <c r="Q1" s="33" t="s">
        <v>14</v>
      </c>
      <c r="R1" s="59" t="s">
        <v>15</v>
      </c>
    </row>
    <row r="2" spans="1:18" s="22" customFormat="1" x14ac:dyDescent="0.35">
      <c r="A2" s="26"/>
      <c r="B2" s="62"/>
      <c r="C2" s="62"/>
      <c r="D2" s="26" t="s">
        <v>16</v>
      </c>
      <c r="E2" s="26" t="s">
        <v>17</v>
      </c>
      <c r="F2" s="63"/>
      <c r="G2" s="26" t="s">
        <v>18</v>
      </c>
      <c r="H2" s="26"/>
      <c r="I2" s="26"/>
      <c r="J2" s="26"/>
      <c r="K2" s="26"/>
      <c r="L2" s="26"/>
      <c r="M2" s="26"/>
      <c r="N2" s="26" t="s">
        <v>19</v>
      </c>
      <c r="O2" s="26" t="s">
        <v>20</v>
      </c>
      <c r="P2" s="26"/>
      <c r="Q2" s="23"/>
      <c r="R2" s="26"/>
    </row>
    <row r="3" spans="1:18" s="22" customFormat="1" ht="58.5" customHeight="1" x14ac:dyDescent="0.35">
      <c r="A3" s="24" t="s">
        <v>21</v>
      </c>
      <c r="B3" s="2" t="s">
        <v>22</v>
      </c>
      <c r="C3" s="2" t="s">
        <v>301</v>
      </c>
      <c r="D3" s="4" t="s">
        <v>23</v>
      </c>
      <c r="E3" s="4" t="s">
        <v>23</v>
      </c>
      <c r="F3" s="7" t="s">
        <v>24</v>
      </c>
      <c r="G3" s="4">
        <v>750</v>
      </c>
      <c r="H3" s="4" t="s">
        <v>25</v>
      </c>
      <c r="I3" s="4">
        <v>2</v>
      </c>
      <c r="J3" s="4" t="s">
        <v>26</v>
      </c>
      <c r="K3" s="4" t="s">
        <v>27</v>
      </c>
      <c r="L3" s="4" t="s">
        <v>28</v>
      </c>
      <c r="M3" s="4" t="s">
        <v>29</v>
      </c>
      <c r="N3" s="4">
        <v>100</v>
      </c>
      <c r="O3" s="4">
        <v>74</v>
      </c>
      <c r="P3" s="4" t="s">
        <v>30</v>
      </c>
      <c r="Q3" s="2" t="s">
        <v>31</v>
      </c>
      <c r="R3" s="4" t="s">
        <v>32</v>
      </c>
    </row>
    <row r="4" spans="1:18" s="22" customFormat="1" ht="31.5" x14ac:dyDescent="0.35">
      <c r="A4" s="24" t="s">
        <v>21</v>
      </c>
      <c r="B4" s="2" t="s">
        <v>33</v>
      </c>
      <c r="C4" s="2" t="s">
        <v>301</v>
      </c>
      <c r="D4" s="4" t="s">
        <v>23</v>
      </c>
      <c r="E4" s="4" t="s">
        <v>23</v>
      </c>
      <c r="F4" s="7" t="s">
        <v>24</v>
      </c>
      <c r="G4" s="4">
        <v>750</v>
      </c>
      <c r="H4" s="4" t="s">
        <v>25</v>
      </c>
      <c r="I4" s="4">
        <v>2</v>
      </c>
      <c r="J4" s="4" t="s">
        <v>34</v>
      </c>
      <c r="K4" s="4" t="s">
        <v>27</v>
      </c>
      <c r="L4" s="4" t="s">
        <v>28</v>
      </c>
      <c r="M4" s="4" t="s">
        <v>35</v>
      </c>
      <c r="N4" s="4">
        <v>100</v>
      </c>
      <c r="O4" s="4">
        <v>62</v>
      </c>
      <c r="P4" s="4" t="s">
        <v>36</v>
      </c>
      <c r="Q4" s="2"/>
      <c r="R4" s="4" t="s">
        <v>32</v>
      </c>
    </row>
    <row r="5" spans="1:18" s="22" customFormat="1" ht="44.25" customHeight="1" x14ac:dyDescent="0.35">
      <c r="A5" s="24" t="s">
        <v>37</v>
      </c>
      <c r="B5" s="2" t="s">
        <v>38</v>
      </c>
      <c r="C5" s="2" t="s">
        <v>301</v>
      </c>
      <c r="D5" s="64"/>
      <c r="E5" s="4" t="s">
        <v>23</v>
      </c>
      <c r="F5" s="4" t="s">
        <v>39</v>
      </c>
      <c r="G5" s="4">
        <v>750</v>
      </c>
      <c r="H5" s="4" t="s">
        <v>40</v>
      </c>
      <c r="I5" s="4">
        <v>1</v>
      </c>
      <c r="J5" s="7" t="s">
        <v>41</v>
      </c>
      <c r="K5" s="4" t="s">
        <v>42</v>
      </c>
      <c r="L5" s="4" t="s">
        <v>43</v>
      </c>
      <c r="M5" s="4" t="s">
        <v>44</v>
      </c>
      <c r="N5" s="4">
        <v>100</v>
      </c>
      <c r="O5" s="4"/>
      <c r="P5" s="4" t="s">
        <v>25</v>
      </c>
      <c r="Q5" s="65"/>
      <c r="R5" s="4" t="s">
        <v>32</v>
      </c>
    </row>
    <row r="6" spans="1:18" s="22" customFormat="1" ht="33" customHeight="1" x14ac:dyDescent="0.35">
      <c r="A6" s="24" t="s">
        <v>45</v>
      </c>
      <c r="B6" s="2" t="s">
        <v>46</v>
      </c>
      <c r="C6" s="2" t="s">
        <v>313</v>
      </c>
      <c r="D6" s="4" t="s">
        <v>23</v>
      </c>
      <c r="E6" s="4" t="s">
        <v>23</v>
      </c>
      <c r="F6" s="4" t="s">
        <v>47</v>
      </c>
      <c r="G6" s="4">
        <v>550</v>
      </c>
      <c r="H6" s="4" t="s">
        <v>25</v>
      </c>
      <c r="I6" s="4">
        <v>1</v>
      </c>
      <c r="J6" s="4" t="s">
        <v>48</v>
      </c>
      <c r="K6" s="4" t="s">
        <v>43</v>
      </c>
      <c r="L6" s="4" t="s">
        <v>49</v>
      </c>
      <c r="M6" s="4" t="s">
        <v>50</v>
      </c>
      <c r="N6" s="4">
        <v>100</v>
      </c>
      <c r="O6" s="4">
        <v>276</v>
      </c>
      <c r="P6" s="4" t="s">
        <v>51</v>
      </c>
      <c r="Q6" s="2" t="s">
        <v>52</v>
      </c>
      <c r="R6" s="4"/>
    </row>
    <row r="7" spans="1:18" s="22" customFormat="1" ht="40.5" customHeight="1" x14ac:dyDescent="0.35">
      <c r="A7" s="24" t="s">
        <v>45</v>
      </c>
      <c r="B7" s="2" t="s">
        <v>53</v>
      </c>
      <c r="C7" s="2" t="s">
        <v>333</v>
      </c>
      <c r="D7" s="4" t="s">
        <v>23</v>
      </c>
      <c r="E7" s="4" t="s">
        <v>23</v>
      </c>
      <c r="F7" s="4" t="s">
        <v>47</v>
      </c>
      <c r="G7" s="12">
        <v>600</v>
      </c>
      <c r="H7" s="4" t="s">
        <v>25</v>
      </c>
      <c r="I7" s="4">
        <v>2</v>
      </c>
      <c r="J7" s="4" t="s">
        <v>54</v>
      </c>
      <c r="K7" s="4" t="s">
        <v>55</v>
      </c>
      <c r="L7" s="4" t="s">
        <v>56</v>
      </c>
      <c r="M7" s="4" t="s">
        <v>50</v>
      </c>
      <c r="N7" s="4">
        <v>120</v>
      </c>
      <c r="O7" s="4">
        <v>122</v>
      </c>
      <c r="P7" s="4" t="s">
        <v>57</v>
      </c>
      <c r="Q7" s="2" t="s">
        <v>58</v>
      </c>
      <c r="R7" s="4"/>
    </row>
    <row r="8" spans="1:18" s="22" customFormat="1" ht="39" customHeight="1" x14ac:dyDescent="0.35">
      <c r="A8" s="24" t="s">
        <v>45</v>
      </c>
      <c r="B8" s="2" t="s">
        <v>59</v>
      </c>
      <c r="C8" s="2" t="s">
        <v>301</v>
      </c>
      <c r="D8" s="4" t="s">
        <v>23</v>
      </c>
      <c r="E8" s="4" t="s">
        <v>23</v>
      </c>
      <c r="F8" s="4" t="s">
        <v>47</v>
      </c>
      <c r="G8" s="12">
        <v>710</v>
      </c>
      <c r="H8" s="4" t="s">
        <v>25</v>
      </c>
      <c r="I8" s="4">
        <v>2</v>
      </c>
      <c r="J8" s="4" t="s">
        <v>54</v>
      </c>
      <c r="K8" s="4" t="s">
        <v>43</v>
      </c>
      <c r="L8" s="4" t="s">
        <v>56</v>
      </c>
      <c r="M8" s="4" t="s">
        <v>50</v>
      </c>
      <c r="N8" s="4">
        <v>160</v>
      </c>
      <c r="O8" s="4">
        <v>460</v>
      </c>
      <c r="P8" s="4" t="s">
        <v>60</v>
      </c>
      <c r="Q8" s="2"/>
      <c r="R8" s="4"/>
    </row>
    <row r="9" spans="1:18" s="22" customFormat="1" ht="28.5" customHeight="1" x14ac:dyDescent="0.35">
      <c r="A9" s="24" t="s">
        <v>45</v>
      </c>
      <c r="B9" s="2" t="s">
        <v>61</v>
      </c>
      <c r="C9" s="2" t="s">
        <v>333</v>
      </c>
      <c r="D9" s="4" t="s">
        <v>23</v>
      </c>
      <c r="E9" s="4" t="s">
        <v>23</v>
      </c>
      <c r="F9" s="4" t="s">
        <v>459</v>
      </c>
      <c r="G9" s="12">
        <v>580</v>
      </c>
      <c r="H9" s="4" t="s">
        <v>25</v>
      </c>
      <c r="I9" s="4">
        <v>1</v>
      </c>
      <c r="J9" s="4" t="s">
        <v>54</v>
      </c>
      <c r="K9" s="4" t="s">
        <v>43</v>
      </c>
      <c r="L9" s="4" t="s">
        <v>43</v>
      </c>
      <c r="M9" s="4" t="s">
        <v>50</v>
      </c>
      <c r="N9" s="4" t="s">
        <v>62</v>
      </c>
      <c r="O9" s="4">
        <v>94</v>
      </c>
      <c r="P9" s="64"/>
      <c r="Q9" s="65"/>
      <c r="R9" s="64"/>
    </row>
    <row r="10" spans="1:18" s="22" customFormat="1" ht="31.5" customHeight="1" x14ac:dyDescent="0.35">
      <c r="A10" s="24" t="s">
        <v>45</v>
      </c>
      <c r="B10" s="2" t="s">
        <v>460</v>
      </c>
      <c r="C10" s="2" t="s">
        <v>301</v>
      </c>
      <c r="D10" s="4" t="s">
        <v>23</v>
      </c>
      <c r="E10" s="4" t="s">
        <v>23</v>
      </c>
      <c r="F10" s="4" t="s">
        <v>63</v>
      </c>
      <c r="G10" s="12" t="s">
        <v>64</v>
      </c>
      <c r="H10" s="4" t="s">
        <v>25</v>
      </c>
      <c r="I10" s="4">
        <v>2</v>
      </c>
      <c r="J10" s="4" t="s">
        <v>54</v>
      </c>
      <c r="K10" s="4" t="s">
        <v>43</v>
      </c>
      <c r="L10" s="4" t="s">
        <v>65</v>
      </c>
      <c r="M10" s="4" t="s">
        <v>50</v>
      </c>
      <c r="N10" s="4">
        <v>160</v>
      </c>
      <c r="O10" s="4">
        <v>77</v>
      </c>
      <c r="P10" s="4" t="s">
        <v>66</v>
      </c>
      <c r="Q10" s="2"/>
      <c r="R10" s="4"/>
    </row>
    <row r="11" spans="1:18" s="22" customFormat="1" ht="21" x14ac:dyDescent="0.35">
      <c r="A11" s="24" t="s">
        <v>45</v>
      </c>
      <c r="B11" s="2" t="s">
        <v>67</v>
      </c>
      <c r="C11" s="2" t="s">
        <v>301</v>
      </c>
      <c r="D11" s="4" t="s">
        <v>23</v>
      </c>
      <c r="E11" s="4" t="s">
        <v>23</v>
      </c>
      <c r="F11" s="4" t="s">
        <v>47</v>
      </c>
      <c r="G11" s="12" t="s">
        <v>68</v>
      </c>
      <c r="H11" s="4" t="s">
        <v>25</v>
      </c>
      <c r="I11" s="4">
        <v>2</v>
      </c>
      <c r="J11" s="4" t="s">
        <v>69</v>
      </c>
      <c r="K11" s="4" t="s">
        <v>43</v>
      </c>
      <c r="L11" s="4" t="s">
        <v>70</v>
      </c>
      <c r="M11" s="4" t="s">
        <v>71</v>
      </c>
      <c r="N11" s="4">
        <v>160</v>
      </c>
      <c r="O11" s="4">
        <v>65</v>
      </c>
      <c r="P11" s="4" t="s">
        <v>72</v>
      </c>
      <c r="Q11" s="2"/>
      <c r="R11" s="4"/>
    </row>
    <row r="12" spans="1:18" s="22" customFormat="1" ht="31.5" x14ac:dyDescent="0.35">
      <c r="A12" s="24" t="s">
        <v>45</v>
      </c>
      <c r="B12" s="2" t="s">
        <v>73</v>
      </c>
      <c r="C12" s="2" t="s">
        <v>301</v>
      </c>
      <c r="D12" s="4" t="s">
        <v>23</v>
      </c>
      <c r="E12" s="4" t="s">
        <v>23</v>
      </c>
      <c r="F12" s="4" t="s">
        <v>47</v>
      </c>
      <c r="G12" s="4">
        <v>740</v>
      </c>
      <c r="H12" s="4" t="s">
        <v>25</v>
      </c>
      <c r="I12" s="66" t="s">
        <v>74</v>
      </c>
      <c r="J12" s="66" t="s">
        <v>69</v>
      </c>
      <c r="K12" s="4" t="s">
        <v>75</v>
      </c>
      <c r="L12" s="4" t="s">
        <v>70</v>
      </c>
      <c r="M12" s="4" t="s">
        <v>76</v>
      </c>
      <c r="N12" s="4" t="s">
        <v>77</v>
      </c>
      <c r="O12" s="4">
        <v>72</v>
      </c>
      <c r="P12" s="4" t="s">
        <v>72</v>
      </c>
      <c r="Q12" s="2" t="s">
        <v>78</v>
      </c>
      <c r="R12" s="4"/>
    </row>
    <row r="13" spans="1:18" s="22" customFormat="1" ht="43.5" customHeight="1" x14ac:dyDescent="0.35">
      <c r="A13" s="24" t="s">
        <v>45</v>
      </c>
      <c r="B13" s="2" t="s">
        <v>79</v>
      </c>
      <c r="C13" s="2" t="s">
        <v>333</v>
      </c>
      <c r="D13" s="4" t="s">
        <v>23</v>
      </c>
      <c r="E13" s="4" t="s">
        <v>23</v>
      </c>
      <c r="F13" s="4" t="s">
        <v>47</v>
      </c>
      <c r="G13" s="64"/>
      <c r="H13" s="4" t="s">
        <v>25</v>
      </c>
      <c r="I13" s="4">
        <v>2</v>
      </c>
      <c r="J13" s="4" t="s">
        <v>54</v>
      </c>
      <c r="K13" s="4" t="s">
        <v>55</v>
      </c>
      <c r="L13" s="4" t="s">
        <v>56</v>
      </c>
      <c r="M13" s="4" t="s">
        <v>50</v>
      </c>
      <c r="N13" s="4">
        <v>120</v>
      </c>
      <c r="O13" s="4">
        <v>11</v>
      </c>
      <c r="P13" s="4" t="s">
        <v>80</v>
      </c>
      <c r="Q13" s="2" t="s">
        <v>58</v>
      </c>
      <c r="R13" s="4"/>
    </row>
    <row r="14" spans="1:18" s="22" customFormat="1" ht="39.75" customHeight="1" x14ac:dyDescent="0.35">
      <c r="A14" s="24" t="s">
        <v>45</v>
      </c>
      <c r="B14" s="2" t="s">
        <v>81</v>
      </c>
      <c r="C14" s="2" t="s">
        <v>301</v>
      </c>
      <c r="D14" s="4" t="s">
        <v>23</v>
      </c>
      <c r="E14" s="4" t="s">
        <v>23</v>
      </c>
      <c r="F14" s="4" t="s">
        <v>47</v>
      </c>
      <c r="G14" s="4">
        <v>740</v>
      </c>
      <c r="H14" s="4" t="s">
        <v>25</v>
      </c>
      <c r="I14" s="4">
        <v>2</v>
      </c>
      <c r="J14" s="4" t="s">
        <v>54</v>
      </c>
      <c r="K14" s="4" t="s">
        <v>43</v>
      </c>
      <c r="L14" s="4" t="s">
        <v>56</v>
      </c>
      <c r="M14" s="4" t="s">
        <v>50</v>
      </c>
      <c r="N14" s="4">
        <v>160</v>
      </c>
      <c r="O14" s="4">
        <v>14</v>
      </c>
      <c r="P14" s="64"/>
      <c r="Q14" s="65"/>
      <c r="R14" s="64"/>
    </row>
    <row r="15" spans="1:18" s="22" customFormat="1" ht="46.5" customHeight="1" x14ac:dyDescent="0.35">
      <c r="A15" s="24" t="s">
        <v>45</v>
      </c>
      <c r="B15" s="2" t="s">
        <v>82</v>
      </c>
      <c r="C15" s="2" t="s">
        <v>316</v>
      </c>
      <c r="D15" s="4" t="s">
        <v>23</v>
      </c>
      <c r="E15" s="4" t="s">
        <v>23</v>
      </c>
      <c r="F15" s="4" t="s">
        <v>83</v>
      </c>
      <c r="G15" s="4">
        <v>740</v>
      </c>
      <c r="H15" s="4" t="s">
        <v>25</v>
      </c>
      <c r="I15" s="4">
        <v>2</v>
      </c>
      <c r="J15" s="7" t="s">
        <v>54</v>
      </c>
      <c r="K15" s="4" t="s">
        <v>43</v>
      </c>
      <c r="L15" s="4" t="s">
        <v>70</v>
      </c>
      <c r="M15" s="4" t="s">
        <v>50</v>
      </c>
      <c r="N15" s="4">
        <v>160</v>
      </c>
      <c r="O15" s="4">
        <v>185</v>
      </c>
      <c r="P15" s="4" t="s">
        <v>84</v>
      </c>
      <c r="Q15" s="2"/>
      <c r="R15" s="4"/>
    </row>
    <row r="16" spans="1:18" s="22" customFormat="1" ht="21" x14ac:dyDescent="0.35">
      <c r="A16" s="24" t="s">
        <v>45</v>
      </c>
      <c r="B16" s="2" t="s">
        <v>85</v>
      </c>
      <c r="C16" s="2" t="s">
        <v>301</v>
      </c>
      <c r="D16" s="4" t="s">
        <v>23</v>
      </c>
      <c r="E16" s="4" t="s">
        <v>23</v>
      </c>
      <c r="F16" s="4" t="s">
        <v>63</v>
      </c>
      <c r="G16" s="12">
        <v>740</v>
      </c>
      <c r="H16" s="4" t="s">
        <v>25</v>
      </c>
      <c r="I16" s="66" t="s">
        <v>74</v>
      </c>
      <c r="J16" s="66" t="s">
        <v>48</v>
      </c>
      <c r="K16" s="4" t="s">
        <v>55</v>
      </c>
      <c r="L16" s="4" t="s">
        <v>70</v>
      </c>
      <c r="M16" s="4" t="s">
        <v>50</v>
      </c>
      <c r="N16" s="4" t="s">
        <v>62</v>
      </c>
      <c r="O16" s="4">
        <v>135</v>
      </c>
      <c r="P16" s="4" t="s">
        <v>86</v>
      </c>
      <c r="Q16" s="2"/>
      <c r="R16" s="4"/>
    </row>
    <row r="17" spans="1:18" s="22" customFormat="1" ht="31.5" x14ac:dyDescent="0.35">
      <c r="A17" s="24" t="s">
        <v>45</v>
      </c>
      <c r="B17" s="2" t="s">
        <v>87</v>
      </c>
      <c r="C17" s="2" t="s">
        <v>313</v>
      </c>
      <c r="D17" s="4" t="s">
        <v>23</v>
      </c>
      <c r="E17" s="4" t="s">
        <v>23</v>
      </c>
      <c r="F17" s="4" t="s">
        <v>47</v>
      </c>
      <c r="G17" s="4">
        <v>740</v>
      </c>
      <c r="H17" s="4" t="s">
        <v>25</v>
      </c>
      <c r="I17" s="4">
        <v>2</v>
      </c>
      <c r="J17" s="4" t="s">
        <v>54</v>
      </c>
      <c r="K17" s="4"/>
      <c r="L17" s="4" t="s">
        <v>70</v>
      </c>
      <c r="M17" s="4" t="s">
        <v>50</v>
      </c>
      <c r="N17" s="4">
        <v>120</v>
      </c>
      <c r="O17" s="4">
        <v>423</v>
      </c>
      <c r="P17" s="4" t="s">
        <v>88</v>
      </c>
      <c r="Q17" s="2"/>
      <c r="R17" s="4"/>
    </row>
    <row r="18" spans="1:18" s="22" customFormat="1" ht="24.75" customHeight="1" x14ac:dyDescent="0.35">
      <c r="A18" s="24" t="s">
        <v>45</v>
      </c>
      <c r="B18" s="2" t="s">
        <v>89</v>
      </c>
      <c r="C18" s="2" t="s">
        <v>301</v>
      </c>
      <c r="D18" s="4" t="s">
        <v>23</v>
      </c>
      <c r="E18" s="4" t="s">
        <v>23</v>
      </c>
      <c r="F18" s="4" t="s">
        <v>47</v>
      </c>
      <c r="G18" s="4">
        <v>740</v>
      </c>
      <c r="H18" s="4" t="s">
        <v>25</v>
      </c>
      <c r="I18" s="4">
        <v>2</v>
      </c>
      <c r="J18" s="4" t="s">
        <v>90</v>
      </c>
      <c r="K18" s="4" t="s">
        <v>43</v>
      </c>
      <c r="L18" s="4" t="s">
        <v>56</v>
      </c>
      <c r="M18" s="4" t="s">
        <v>50</v>
      </c>
      <c r="N18" s="4">
        <v>100</v>
      </c>
      <c r="O18" s="4">
        <v>78</v>
      </c>
      <c r="P18" s="4" t="s">
        <v>91</v>
      </c>
      <c r="Q18" s="2"/>
      <c r="R18" s="4" t="s">
        <v>32</v>
      </c>
    </row>
    <row r="19" spans="1:18" s="22" customFormat="1" ht="22.5" customHeight="1" x14ac:dyDescent="0.35">
      <c r="A19" s="24" t="s">
        <v>45</v>
      </c>
      <c r="B19" s="2" t="s">
        <v>92</v>
      </c>
      <c r="C19" s="2" t="s">
        <v>313</v>
      </c>
      <c r="D19" s="4" t="s">
        <v>23</v>
      </c>
      <c r="E19" s="4" t="s">
        <v>23</v>
      </c>
      <c r="F19" s="4" t="s">
        <v>47</v>
      </c>
      <c r="G19" s="12" t="s">
        <v>93</v>
      </c>
      <c r="H19" s="4" t="s">
        <v>25</v>
      </c>
      <c r="I19" s="4">
        <v>1</v>
      </c>
      <c r="J19" s="4" t="s">
        <v>54</v>
      </c>
      <c r="K19" s="4" t="s">
        <v>55</v>
      </c>
      <c r="L19" s="4" t="s">
        <v>56</v>
      </c>
      <c r="M19" s="4" t="s">
        <v>50</v>
      </c>
      <c r="N19" s="4" t="s">
        <v>94</v>
      </c>
      <c r="O19" s="4">
        <v>5</v>
      </c>
      <c r="P19" s="4" t="s">
        <v>95</v>
      </c>
      <c r="Q19" s="2" t="s">
        <v>96</v>
      </c>
      <c r="R19" s="4"/>
    </row>
    <row r="20" spans="1:18" s="22" customFormat="1" ht="25.5" customHeight="1" x14ac:dyDescent="0.35">
      <c r="A20" s="24" t="s">
        <v>45</v>
      </c>
      <c r="B20" s="2" t="s">
        <v>97</v>
      </c>
      <c r="C20" s="2" t="s">
        <v>301</v>
      </c>
      <c r="D20" s="4" t="s">
        <v>23</v>
      </c>
      <c r="E20" s="4" t="s">
        <v>23</v>
      </c>
      <c r="F20" s="4" t="s">
        <v>47</v>
      </c>
      <c r="G20" s="12">
        <v>690</v>
      </c>
      <c r="H20" s="4" t="s">
        <v>25</v>
      </c>
      <c r="I20" s="4" t="s">
        <v>98</v>
      </c>
      <c r="J20" s="4" t="s">
        <v>69</v>
      </c>
      <c r="K20" s="4" t="s">
        <v>43</v>
      </c>
      <c r="L20" s="4" t="s">
        <v>56</v>
      </c>
      <c r="M20" s="4" t="s">
        <v>71</v>
      </c>
      <c r="N20" s="4">
        <v>160</v>
      </c>
      <c r="O20" s="4">
        <v>62</v>
      </c>
      <c r="P20" s="4" t="s">
        <v>72</v>
      </c>
      <c r="Q20" s="2"/>
      <c r="R20" s="4"/>
    </row>
    <row r="21" spans="1:18" s="22" customFormat="1" ht="30" customHeight="1" x14ac:dyDescent="0.35">
      <c r="A21" s="24" t="s">
        <v>45</v>
      </c>
      <c r="B21" s="2" t="s">
        <v>99</v>
      </c>
      <c r="C21" s="2" t="s">
        <v>333</v>
      </c>
      <c r="D21" s="4" t="s">
        <v>23</v>
      </c>
      <c r="E21" s="4" t="s">
        <v>23</v>
      </c>
      <c r="F21" s="4" t="s">
        <v>47</v>
      </c>
      <c r="G21" s="4">
        <v>550</v>
      </c>
      <c r="H21" s="4" t="s">
        <v>25</v>
      </c>
      <c r="I21" s="4">
        <v>2</v>
      </c>
      <c r="J21" s="4" t="s">
        <v>90</v>
      </c>
      <c r="K21" s="4" t="s">
        <v>43</v>
      </c>
      <c r="L21" s="4" t="s">
        <v>100</v>
      </c>
      <c r="M21" s="4" t="s">
        <v>50</v>
      </c>
      <c r="N21" s="4" t="s">
        <v>62</v>
      </c>
      <c r="O21" s="4">
        <v>150</v>
      </c>
      <c r="P21" s="4" t="s">
        <v>101</v>
      </c>
      <c r="Q21" s="2"/>
      <c r="R21" s="4"/>
    </row>
    <row r="22" spans="1:18" s="22" customFormat="1" ht="41.25" customHeight="1" x14ac:dyDescent="0.35">
      <c r="A22" s="24" t="s">
        <v>45</v>
      </c>
      <c r="B22" s="2" t="s">
        <v>102</v>
      </c>
      <c r="C22" s="2" t="s">
        <v>301</v>
      </c>
      <c r="D22" s="4" t="s">
        <v>23</v>
      </c>
      <c r="E22" s="4" t="s">
        <v>23</v>
      </c>
      <c r="F22" s="4" t="s">
        <v>47</v>
      </c>
      <c r="G22" s="4">
        <v>590</v>
      </c>
      <c r="H22" s="7" t="s">
        <v>25</v>
      </c>
      <c r="I22" s="7">
        <v>2</v>
      </c>
      <c r="J22" s="7" t="s">
        <v>54</v>
      </c>
      <c r="K22" s="7" t="s">
        <v>43</v>
      </c>
      <c r="L22" s="7" t="s">
        <v>56</v>
      </c>
      <c r="M22" s="7" t="s">
        <v>50</v>
      </c>
      <c r="N22" s="7">
        <v>160</v>
      </c>
      <c r="O22" s="7">
        <v>30</v>
      </c>
      <c r="P22" s="4" t="s">
        <v>103</v>
      </c>
      <c r="Q22" s="60"/>
      <c r="R22" s="7"/>
    </row>
    <row r="23" spans="1:18" s="22" customFormat="1" ht="42" x14ac:dyDescent="0.35">
      <c r="A23" s="24" t="s">
        <v>45</v>
      </c>
      <c r="B23" s="2" t="s">
        <v>104</v>
      </c>
      <c r="C23" s="2" t="s">
        <v>301</v>
      </c>
      <c r="D23" s="4" t="s">
        <v>23</v>
      </c>
      <c r="E23" s="4" t="s">
        <v>23</v>
      </c>
      <c r="F23" s="4" t="s">
        <v>83</v>
      </c>
      <c r="G23" s="4">
        <v>740</v>
      </c>
      <c r="H23" s="4" t="s">
        <v>25</v>
      </c>
      <c r="I23" s="4">
        <v>2</v>
      </c>
      <c r="J23" s="7" t="s">
        <v>54</v>
      </c>
      <c r="K23" s="4" t="s">
        <v>43</v>
      </c>
      <c r="L23" s="4" t="s">
        <v>56</v>
      </c>
      <c r="M23" s="4" t="s">
        <v>50</v>
      </c>
      <c r="N23" s="4">
        <v>160</v>
      </c>
      <c r="O23" s="4">
        <v>178</v>
      </c>
      <c r="P23" s="7" t="s">
        <v>105</v>
      </c>
      <c r="Q23" s="2"/>
      <c r="R23" s="4"/>
    </row>
    <row r="24" spans="1:18" s="22" customFormat="1" ht="21" x14ac:dyDescent="0.35">
      <c r="A24" s="24" t="s">
        <v>45</v>
      </c>
      <c r="B24" s="2" t="s">
        <v>106</v>
      </c>
      <c r="C24" s="2" t="s">
        <v>313</v>
      </c>
      <c r="D24" s="4" t="s">
        <v>23</v>
      </c>
      <c r="E24" s="4" t="s">
        <v>23</v>
      </c>
      <c r="F24" s="4" t="s">
        <v>107</v>
      </c>
      <c r="G24" s="4">
        <v>580</v>
      </c>
      <c r="H24" s="4" t="s">
        <v>25</v>
      </c>
      <c r="I24" s="4">
        <v>2</v>
      </c>
      <c r="J24" s="4" t="s">
        <v>54</v>
      </c>
      <c r="K24" s="4" t="s">
        <v>43</v>
      </c>
      <c r="L24" s="4" t="s">
        <v>70</v>
      </c>
      <c r="M24" s="4" t="s">
        <v>50</v>
      </c>
      <c r="N24" s="4">
        <v>160</v>
      </c>
      <c r="O24" s="4">
        <v>20</v>
      </c>
      <c r="P24" s="4" t="s">
        <v>108</v>
      </c>
      <c r="Q24" s="2"/>
      <c r="R24" s="4"/>
    </row>
    <row r="25" spans="1:18" s="22" customFormat="1" ht="21" x14ac:dyDescent="0.35">
      <c r="A25" s="24" t="s">
        <v>45</v>
      </c>
      <c r="B25" s="2" t="s">
        <v>109</v>
      </c>
      <c r="C25" s="2" t="s">
        <v>313</v>
      </c>
      <c r="D25" s="4" t="s">
        <v>23</v>
      </c>
      <c r="E25" s="4" t="s">
        <v>23</v>
      </c>
      <c r="F25" s="4" t="s">
        <v>107</v>
      </c>
      <c r="G25" s="4">
        <v>580</v>
      </c>
      <c r="H25" s="4" t="s">
        <v>25</v>
      </c>
      <c r="I25" s="4">
        <v>2</v>
      </c>
      <c r="J25" s="4" t="s">
        <v>54</v>
      </c>
      <c r="K25" s="4" t="s">
        <v>43</v>
      </c>
      <c r="L25" s="4" t="s">
        <v>70</v>
      </c>
      <c r="M25" s="4" t="s">
        <v>50</v>
      </c>
      <c r="N25" s="4">
        <v>160</v>
      </c>
      <c r="O25" s="4">
        <v>20</v>
      </c>
      <c r="P25" s="4" t="s">
        <v>108</v>
      </c>
      <c r="Q25" s="2"/>
      <c r="R25" s="4"/>
    </row>
    <row r="26" spans="1:18" s="22" customFormat="1" ht="21" x14ac:dyDescent="0.35">
      <c r="A26" s="24" t="s">
        <v>45</v>
      </c>
      <c r="B26" s="2" t="s">
        <v>110</v>
      </c>
      <c r="C26" s="2" t="s">
        <v>313</v>
      </c>
      <c r="D26" s="4" t="s">
        <v>23</v>
      </c>
      <c r="E26" s="4" t="s">
        <v>23</v>
      </c>
      <c r="F26" s="4" t="s">
        <v>47</v>
      </c>
      <c r="G26" s="4">
        <v>740</v>
      </c>
      <c r="H26" s="7" t="s">
        <v>25</v>
      </c>
      <c r="I26" s="7">
        <v>1</v>
      </c>
      <c r="J26" s="4" t="s">
        <v>54</v>
      </c>
      <c r="K26" s="7" t="s">
        <v>43</v>
      </c>
      <c r="L26" s="7" t="s">
        <v>56</v>
      </c>
      <c r="M26" s="7" t="s">
        <v>50</v>
      </c>
      <c r="N26" s="7" t="s">
        <v>94</v>
      </c>
      <c r="O26" s="7">
        <v>20</v>
      </c>
      <c r="P26" s="7" t="s">
        <v>111</v>
      </c>
      <c r="Q26" s="60" t="s">
        <v>112</v>
      </c>
      <c r="R26" s="7"/>
    </row>
    <row r="27" spans="1:18" s="22" customFormat="1" ht="31.5" x14ac:dyDescent="0.35">
      <c r="A27" s="24" t="s">
        <v>45</v>
      </c>
      <c r="B27" s="2" t="s">
        <v>467</v>
      </c>
      <c r="C27" s="2" t="s">
        <v>313</v>
      </c>
      <c r="D27" s="4" t="s">
        <v>23</v>
      </c>
      <c r="E27" s="4" t="s">
        <v>23</v>
      </c>
      <c r="F27" s="4" t="s">
        <v>47</v>
      </c>
      <c r="G27" s="4">
        <v>740</v>
      </c>
      <c r="H27" s="4" t="s">
        <v>25</v>
      </c>
      <c r="I27" s="4">
        <v>2</v>
      </c>
      <c r="J27" s="4" t="s">
        <v>54</v>
      </c>
      <c r="K27" s="4"/>
      <c r="L27" s="4" t="s">
        <v>56</v>
      </c>
      <c r="M27" s="4" t="s">
        <v>50</v>
      </c>
      <c r="N27" s="4">
        <v>160</v>
      </c>
      <c r="O27" s="4">
        <v>551</v>
      </c>
      <c r="P27" s="4" t="s">
        <v>113</v>
      </c>
      <c r="Q27" s="2"/>
      <c r="R27" s="4"/>
    </row>
    <row r="28" spans="1:18" s="22" customFormat="1" ht="31.5" x14ac:dyDescent="0.35">
      <c r="A28" s="24" t="s">
        <v>45</v>
      </c>
      <c r="B28" s="2" t="s">
        <v>468</v>
      </c>
      <c r="C28" s="2" t="s">
        <v>333</v>
      </c>
      <c r="D28" s="4" t="s">
        <v>23</v>
      </c>
      <c r="E28" s="4" t="s">
        <v>23</v>
      </c>
      <c r="F28" s="4" t="s">
        <v>47</v>
      </c>
      <c r="G28" s="4">
        <v>740</v>
      </c>
      <c r="H28" s="4" t="s">
        <v>25</v>
      </c>
      <c r="I28" s="4">
        <v>2</v>
      </c>
      <c r="J28" s="4" t="s">
        <v>54</v>
      </c>
      <c r="K28" s="4" t="s">
        <v>43</v>
      </c>
      <c r="L28" s="4" t="s">
        <v>305</v>
      </c>
      <c r="M28" s="4" t="s">
        <v>50</v>
      </c>
      <c r="N28" s="4">
        <v>160</v>
      </c>
      <c r="O28" s="4">
        <v>271</v>
      </c>
      <c r="P28" s="4" t="s">
        <v>114</v>
      </c>
      <c r="Q28" s="2"/>
      <c r="R28" s="4"/>
    </row>
    <row r="29" spans="1:18" s="22" customFormat="1" ht="21" x14ac:dyDescent="0.35">
      <c r="A29" s="24" t="s">
        <v>45</v>
      </c>
      <c r="B29" s="2" t="s">
        <v>469</v>
      </c>
      <c r="C29" s="2" t="s">
        <v>301</v>
      </c>
      <c r="D29" s="4" t="s">
        <v>23</v>
      </c>
      <c r="E29" s="4" t="s">
        <v>23</v>
      </c>
      <c r="F29" s="4" t="s">
        <v>47</v>
      </c>
      <c r="G29" s="4"/>
      <c r="H29" s="4" t="s">
        <v>25</v>
      </c>
      <c r="I29" s="4">
        <v>2</v>
      </c>
      <c r="J29" s="4" t="s">
        <v>54</v>
      </c>
      <c r="K29" s="4" t="s">
        <v>43</v>
      </c>
      <c r="L29" s="4" t="s">
        <v>334</v>
      </c>
      <c r="M29" s="4" t="s">
        <v>50</v>
      </c>
      <c r="N29" s="4" t="s">
        <v>335</v>
      </c>
      <c r="O29" s="4"/>
      <c r="P29" s="4" t="s">
        <v>336</v>
      </c>
      <c r="Q29" s="2"/>
      <c r="R29" s="4"/>
    </row>
    <row r="30" spans="1:18" s="22" customFormat="1" ht="21" x14ac:dyDescent="0.35">
      <c r="A30" s="24" t="s">
        <v>45</v>
      </c>
      <c r="B30" s="2" t="s">
        <v>341</v>
      </c>
      <c r="C30" s="2" t="s">
        <v>301</v>
      </c>
      <c r="D30" s="4" t="s">
        <v>23</v>
      </c>
      <c r="E30" s="4" t="s">
        <v>23</v>
      </c>
      <c r="F30" s="4" t="s">
        <v>107</v>
      </c>
      <c r="G30" s="4"/>
      <c r="H30" s="4" t="s">
        <v>25</v>
      </c>
      <c r="I30" s="4">
        <v>2</v>
      </c>
      <c r="J30" s="4" t="s">
        <v>54</v>
      </c>
      <c r="K30" s="4" t="s">
        <v>43</v>
      </c>
      <c r="L30" s="4" t="s">
        <v>337</v>
      </c>
      <c r="M30" s="4" t="s">
        <v>50</v>
      </c>
      <c r="N30" s="4" t="s">
        <v>62</v>
      </c>
      <c r="O30" s="4"/>
      <c r="P30" s="4" t="s">
        <v>338</v>
      </c>
      <c r="Q30" s="2"/>
      <c r="R30" s="4"/>
    </row>
    <row r="31" spans="1:18" s="22" customFormat="1" ht="25.5" customHeight="1" x14ac:dyDescent="0.35">
      <c r="A31" s="24" t="s">
        <v>45</v>
      </c>
      <c r="B31" s="2" t="s">
        <v>115</v>
      </c>
      <c r="C31" s="2" t="s">
        <v>333</v>
      </c>
      <c r="D31" s="4" t="s">
        <v>23</v>
      </c>
      <c r="E31" s="4" t="s">
        <v>23</v>
      </c>
      <c r="F31" s="4" t="s">
        <v>116</v>
      </c>
      <c r="G31" s="12">
        <v>600</v>
      </c>
      <c r="H31" s="4" t="s">
        <v>25</v>
      </c>
      <c r="I31" s="4">
        <v>1</v>
      </c>
      <c r="J31" s="4" t="s">
        <v>54</v>
      </c>
      <c r="K31" s="4" t="s">
        <v>43</v>
      </c>
      <c r="L31" s="4" t="s">
        <v>56</v>
      </c>
      <c r="M31" s="4" t="s">
        <v>50</v>
      </c>
      <c r="N31" s="4">
        <v>100</v>
      </c>
      <c r="O31" s="4">
        <v>11</v>
      </c>
      <c r="P31" s="4" t="s">
        <v>57</v>
      </c>
      <c r="Q31" s="2" t="s">
        <v>58</v>
      </c>
      <c r="R31" s="4"/>
    </row>
    <row r="32" spans="1:18" s="22" customFormat="1" ht="27.75" customHeight="1" x14ac:dyDescent="0.35">
      <c r="A32" s="24" t="s">
        <v>45</v>
      </c>
      <c r="B32" s="2" t="s">
        <v>117</v>
      </c>
      <c r="C32" s="2" t="s">
        <v>301</v>
      </c>
      <c r="D32" s="4" t="s">
        <v>23</v>
      </c>
      <c r="E32" s="4" t="s">
        <v>23</v>
      </c>
      <c r="F32" s="4" t="s">
        <v>47</v>
      </c>
      <c r="G32" s="4">
        <v>690</v>
      </c>
      <c r="H32" s="4" t="s">
        <v>25</v>
      </c>
      <c r="I32" s="4">
        <v>2</v>
      </c>
      <c r="J32" s="4" t="s">
        <v>54</v>
      </c>
      <c r="K32" s="4" t="s">
        <v>55</v>
      </c>
      <c r="L32" s="4" t="s">
        <v>118</v>
      </c>
      <c r="M32" s="4" t="s">
        <v>50</v>
      </c>
      <c r="N32" s="4">
        <v>160</v>
      </c>
      <c r="O32" s="4">
        <v>71</v>
      </c>
      <c r="P32" s="4" t="s">
        <v>119</v>
      </c>
      <c r="Q32" s="2" t="s">
        <v>120</v>
      </c>
      <c r="R32" s="4"/>
    </row>
    <row r="33" spans="1:18" s="22" customFormat="1" x14ac:dyDescent="0.35">
      <c r="A33" s="24" t="s">
        <v>121</v>
      </c>
      <c r="B33" s="67" t="s">
        <v>122</v>
      </c>
      <c r="C33" s="2" t="s">
        <v>301</v>
      </c>
      <c r="D33" s="4" t="s">
        <v>23</v>
      </c>
      <c r="E33" s="4" t="s">
        <v>23</v>
      </c>
      <c r="F33" s="4" t="s">
        <v>123</v>
      </c>
      <c r="G33" s="4">
        <v>740</v>
      </c>
      <c r="H33" s="4" t="s">
        <v>25</v>
      </c>
      <c r="I33" s="4">
        <v>2</v>
      </c>
      <c r="J33" s="4" t="s">
        <v>54</v>
      </c>
      <c r="K33" s="4" t="s">
        <v>124</v>
      </c>
      <c r="L33" s="4" t="s">
        <v>70</v>
      </c>
      <c r="M33" s="4" t="s">
        <v>125</v>
      </c>
      <c r="N33" s="4">
        <v>100</v>
      </c>
      <c r="O33" s="4">
        <v>186.15</v>
      </c>
      <c r="P33" s="4" t="s">
        <v>126</v>
      </c>
      <c r="Q33" s="2"/>
      <c r="R33" s="4" t="s">
        <v>32</v>
      </c>
    </row>
    <row r="34" spans="1:18" s="68" customFormat="1" ht="42" x14ac:dyDescent="0.35">
      <c r="A34" s="24" t="s">
        <v>121</v>
      </c>
      <c r="B34" s="24" t="s">
        <v>127</v>
      </c>
      <c r="C34" s="2" t="s">
        <v>301</v>
      </c>
      <c r="D34" s="4" t="s">
        <v>23</v>
      </c>
      <c r="E34" s="4" t="s">
        <v>23</v>
      </c>
      <c r="F34" s="7" t="s">
        <v>123</v>
      </c>
      <c r="G34" s="7">
        <v>740</v>
      </c>
      <c r="H34" s="7" t="s">
        <v>25</v>
      </c>
      <c r="I34" s="7">
        <v>2</v>
      </c>
      <c r="J34" s="4" t="s">
        <v>54</v>
      </c>
      <c r="K34" s="12" t="s">
        <v>124</v>
      </c>
      <c r="L34" s="7" t="s">
        <v>70</v>
      </c>
      <c r="M34" s="7" t="s">
        <v>125</v>
      </c>
      <c r="N34" s="7">
        <v>100</v>
      </c>
      <c r="O34" s="4">
        <v>152.19999999999999</v>
      </c>
      <c r="P34" s="7" t="s">
        <v>126</v>
      </c>
      <c r="Q34" s="60" t="s">
        <v>308</v>
      </c>
      <c r="R34" s="7" t="s">
        <v>32</v>
      </c>
    </row>
    <row r="35" spans="1:18" s="22" customFormat="1" ht="42" x14ac:dyDescent="0.35">
      <c r="A35" s="24" t="s">
        <v>121</v>
      </c>
      <c r="B35" s="2" t="s">
        <v>128</v>
      </c>
      <c r="C35" s="2" t="s">
        <v>301</v>
      </c>
      <c r="D35" s="4" t="s">
        <v>23</v>
      </c>
      <c r="E35" s="4" t="s">
        <v>23</v>
      </c>
      <c r="F35" s="12" t="s">
        <v>123</v>
      </c>
      <c r="G35" s="12">
        <v>740</v>
      </c>
      <c r="H35" s="12" t="s">
        <v>25</v>
      </c>
      <c r="I35" s="12">
        <v>2</v>
      </c>
      <c r="J35" s="12" t="s">
        <v>54</v>
      </c>
      <c r="K35" s="12" t="s">
        <v>124</v>
      </c>
      <c r="L35" s="12" t="s">
        <v>129</v>
      </c>
      <c r="M35" s="12" t="s">
        <v>130</v>
      </c>
      <c r="N35" s="12">
        <v>100</v>
      </c>
      <c r="O35" s="12">
        <v>283</v>
      </c>
      <c r="P35" s="12" t="s">
        <v>131</v>
      </c>
      <c r="Q35" s="24" t="s">
        <v>309</v>
      </c>
      <c r="R35" s="12" t="s">
        <v>32</v>
      </c>
    </row>
    <row r="36" spans="1:18" s="22" customFormat="1" ht="28.9" customHeight="1" x14ac:dyDescent="0.35">
      <c r="A36" s="24" t="s">
        <v>121</v>
      </c>
      <c r="B36" s="2" t="s">
        <v>132</v>
      </c>
      <c r="C36" s="2" t="s">
        <v>301</v>
      </c>
      <c r="D36" s="4" t="s">
        <v>23</v>
      </c>
      <c r="E36" s="4" t="s">
        <v>23</v>
      </c>
      <c r="F36" s="12" t="s">
        <v>123</v>
      </c>
      <c r="G36" s="69"/>
      <c r="H36" s="12" t="s">
        <v>25</v>
      </c>
      <c r="I36" s="12">
        <v>2</v>
      </c>
      <c r="J36" s="12" t="s">
        <v>54</v>
      </c>
      <c r="K36" s="12" t="s">
        <v>124</v>
      </c>
      <c r="L36" s="12" t="s">
        <v>133</v>
      </c>
      <c r="M36" s="12" t="s">
        <v>125</v>
      </c>
      <c r="N36" s="12">
        <v>100</v>
      </c>
      <c r="O36" s="12">
        <v>188</v>
      </c>
      <c r="P36" s="12" t="s">
        <v>134</v>
      </c>
      <c r="Q36" s="24" t="s">
        <v>310</v>
      </c>
      <c r="R36" s="12" t="s">
        <v>32</v>
      </c>
    </row>
    <row r="37" spans="1:18" ht="42" x14ac:dyDescent="0.35">
      <c r="A37" s="24" t="s">
        <v>121</v>
      </c>
      <c r="B37" s="2" t="s">
        <v>135</v>
      </c>
      <c r="C37" s="2" t="s">
        <v>316</v>
      </c>
      <c r="D37" s="4" t="s">
        <v>23</v>
      </c>
      <c r="E37" s="4" t="s">
        <v>23</v>
      </c>
      <c r="F37" s="12" t="s">
        <v>123</v>
      </c>
      <c r="G37" s="12" t="s">
        <v>461</v>
      </c>
      <c r="H37" s="12" t="s">
        <v>25</v>
      </c>
      <c r="I37" s="12">
        <v>2</v>
      </c>
      <c r="J37" s="12" t="s">
        <v>54</v>
      </c>
      <c r="K37" s="12" t="s">
        <v>124</v>
      </c>
      <c r="L37" s="12" t="s">
        <v>70</v>
      </c>
      <c r="M37" s="12" t="s">
        <v>125</v>
      </c>
      <c r="N37" s="12">
        <v>100</v>
      </c>
      <c r="O37" s="12">
        <v>175.2</v>
      </c>
      <c r="P37" s="12" t="s">
        <v>136</v>
      </c>
      <c r="Q37" s="24" t="s">
        <v>311</v>
      </c>
      <c r="R37" s="12" t="s">
        <v>32</v>
      </c>
    </row>
    <row r="38" spans="1:18" s="70" customFormat="1" ht="22.5" customHeight="1" x14ac:dyDescent="0.35">
      <c r="A38" s="24" t="s">
        <v>121</v>
      </c>
      <c r="B38" s="2" t="s">
        <v>137</v>
      </c>
      <c r="C38" s="2" t="s">
        <v>301</v>
      </c>
      <c r="D38" s="4" t="s">
        <v>23</v>
      </c>
      <c r="E38" s="4" t="s">
        <v>23</v>
      </c>
      <c r="F38" s="12" t="s">
        <v>123</v>
      </c>
      <c r="G38" s="12">
        <v>740</v>
      </c>
      <c r="H38" s="12" t="s">
        <v>25</v>
      </c>
      <c r="I38" s="69"/>
      <c r="J38" s="12" t="s">
        <v>54</v>
      </c>
      <c r="K38" s="12" t="s">
        <v>124</v>
      </c>
      <c r="L38" s="12" t="s">
        <v>138</v>
      </c>
      <c r="M38" s="12" t="s">
        <v>125</v>
      </c>
      <c r="N38" s="12">
        <v>90</v>
      </c>
      <c r="O38" s="12">
        <v>56</v>
      </c>
      <c r="P38" s="12">
        <v>1800</v>
      </c>
      <c r="Q38" s="24" t="s">
        <v>312</v>
      </c>
      <c r="R38" s="12" t="s">
        <v>32</v>
      </c>
    </row>
    <row r="39" spans="1:18" s="70" customFormat="1" x14ac:dyDescent="0.35">
      <c r="A39" s="24" t="s">
        <v>121</v>
      </c>
      <c r="B39" s="2" t="s">
        <v>139</v>
      </c>
      <c r="C39" s="2" t="s">
        <v>301</v>
      </c>
      <c r="D39" s="4" t="s">
        <v>23</v>
      </c>
      <c r="E39" s="4" t="s">
        <v>23</v>
      </c>
      <c r="F39" s="12" t="s">
        <v>123</v>
      </c>
      <c r="G39" s="12">
        <v>740</v>
      </c>
      <c r="H39" s="12" t="s">
        <v>25</v>
      </c>
      <c r="I39" s="12">
        <v>2</v>
      </c>
      <c r="J39" s="12" t="s">
        <v>54</v>
      </c>
      <c r="K39" s="12" t="s">
        <v>124</v>
      </c>
      <c r="L39" s="12" t="s">
        <v>70</v>
      </c>
      <c r="M39" s="12" t="s">
        <v>125</v>
      </c>
      <c r="N39" s="12">
        <v>100</v>
      </c>
      <c r="O39" s="12">
        <v>23</v>
      </c>
      <c r="P39" s="12" t="s">
        <v>140</v>
      </c>
      <c r="Q39" s="71"/>
      <c r="R39" s="12" t="s">
        <v>32</v>
      </c>
    </row>
    <row r="40" spans="1:18" s="70" customFormat="1" x14ac:dyDescent="0.35">
      <c r="A40" s="24" t="s">
        <v>141</v>
      </c>
      <c r="B40" s="2" t="s">
        <v>142</v>
      </c>
      <c r="C40" s="2" t="s">
        <v>313</v>
      </c>
      <c r="D40" s="4" t="s">
        <v>23</v>
      </c>
      <c r="E40" s="4" t="s">
        <v>23</v>
      </c>
      <c r="F40" s="12" t="s">
        <v>143</v>
      </c>
      <c r="G40" s="12" t="s">
        <v>144</v>
      </c>
      <c r="H40" s="12" t="s">
        <v>25</v>
      </c>
      <c r="I40" s="12">
        <v>2</v>
      </c>
      <c r="J40" s="12" t="s">
        <v>54</v>
      </c>
      <c r="K40" s="12" t="s">
        <v>145</v>
      </c>
      <c r="L40" s="12" t="s">
        <v>56</v>
      </c>
      <c r="M40" s="12" t="s">
        <v>146</v>
      </c>
      <c r="N40" s="12">
        <v>100</v>
      </c>
      <c r="O40" s="12">
        <v>151</v>
      </c>
      <c r="P40" s="12" t="s">
        <v>147</v>
      </c>
      <c r="Q40" s="71"/>
      <c r="R40" s="12" t="s">
        <v>148</v>
      </c>
    </row>
    <row r="41" spans="1:18" s="70" customFormat="1" x14ac:dyDescent="0.35">
      <c r="A41" s="24" t="s">
        <v>141</v>
      </c>
      <c r="B41" s="2" t="s">
        <v>149</v>
      </c>
      <c r="C41" s="2" t="s">
        <v>313</v>
      </c>
      <c r="D41" s="4" t="s">
        <v>23</v>
      </c>
      <c r="E41" s="4" t="s">
        <v>23</v>
      </c>
      <c r="F41" s="12" t="s">
        <v>143</v>
      </c>
      <c r="G41" s="12" t="s">
        <v>303</v>
      </c>
      <c r="H41" s="12" t="s">
        <v>25</v>
      </c>
      <c r="I41" s="12">
        <v>2</v>
      </c>
      <c r="J41" s="12" t="s">
        <v>54</v>
      </c>
      <c r="K41" s="12" t="s">
        <v>145</v>
      </c>
      <c r="L41" s="12" t="s">
        <v>56</v>
      </c>
      <c r="M41" s="12" t="s">
        <v>146</v>
      </c>
      <c r="N41" s="12">
        <v>100</v>
      </c>
      <c r="O41" s="12">
        <v>89.7</v>
      </c>
      <c r="P41" s="12" t="s">
        <v>147</v>
      </c>
      <c r="Q41" s="71"/>
      <c r="R41" s="12" t="s">
        <v>148</v>
      </c>
    </row>
    <row r="42" spans="1:18" s="70" customFormat="1" ht="24.65" customHeight="1" x14ac:dyDescent="0.35">
      <c r="A42" s="24" t="s">
        <v>141</v>
      </c>
      <c r="B42" s="2" t="s">
        <v>150</v>
      </c>
      <c r="C42" s="2" t="s">
        <v>313</v>
      </c>
      <c r="D42" s="4" t="s">
        <v>23</v>
      </c>
      <c r="E42" s="4" t="s">
        <v>23</v>
      </c>
      <c r="F42" s="12" t="s">
        <v>151</v>
      </c>
      <c r="G42" s="12">
        <v>520</v>
      </c>
      <c r="H42" s="12" t="s">
        <v>25</v>
      </c>
      <c r="I42" s="12" t="s">
        <v>152</v>
      </c>
      <c r="J42" s="12" t="s">
        <v>153</v>
      </c>
      <c r="K42" s="12" t="s">
        <v>145</v>
      </c>
      <c r="L42" s="12" t="s">
        <v>56</v>
      </c>
      <c r="M42" s="12" t="s">
        <v>154</v>
      </c>
      <c r="N42" s="12">
        <v>60</v>
      </c>
      <c r="O42" s="12">
        <v>105.1</v>
      </c>
      <c r="P42" s="12">
        <v>1800</v>
      </c>
      <c r="Q42" s="71"/>
      <c r="R42" s="12" t="s">
        <v>155</v>
      </c>
    </row>
    <row r="43" spans="1:18" s="70" customFormat="1" ht="28.5" customHeight="1" x14ac:dyDescent="0.35">
      <c r="A43" s="24" t="s">
        <v>141</v>
      </c>
      <c r="B43" s="24" t="s">
        <v>156</v>
      </c>
      <c r="C43" s="2" t="s">
        <v>313</v>
      </c>
      <c r="D43" s="4" t="s">
        <v>23</v>
      </c>
      <c r="E43" s="4" t="s">
        <v>23</v>
      </c>
      <c r="F43" s="12" t="s">
        <v>143</v>
      </c>
      <c r="G43" s="12" t="s">
        <v>157</v>
      </c>
      <c r="H43" s="12" t="s">
        <v>25</v>
      </c>
      <c r="I43" s="12">
        <v>2</v>
      </c>
      <c r="J43" s="12" t="s">
        <v>54</v>
      </c>
      <c r="K43" s="12" t="s">
        <v>145</v>
      </c>
      <c r="L43" s="12" t="s">
        <v>56</v>
      </c>
      <c r="M43" s="12" t="s">
        <v>146</v>
      </c>
      <c r="N43" s="12">
        <v>100</v>
      </c>
      <c r="O43" s="12">
        <v>110</v>
      </c>
      <c r="P43" s="12" t="s">
        <v>147</v>
      </c>
      <c r="Q43" s="71"/>
      <c r="R43" s="12" t="s">
        <v>32</v>
      </c>
    </row>
    <row r="44" spans="1:18" s="70" customFormat="1" ht="30.75" customHeight="1" x14ac:dyDescent="0.35">
      <c r="A44" s="24" t="s">
        <v>141</v>
      </c>
      <c r="B44" s="24" t="s">
        <v>158</v>
      </c>
      <c r="C44" s="2" t="s">
        <v>329</v>
      </c>
      <c r="D44" s="4" t="s">
        <v>23</v>
      </c>
      <c r="E44" s="4" t="s">
        <v>23</v>
      </c>
      <c r="F44" s="12" t="s">
        <v>143</v>
      </c>
      <c r="G44" s="12" t="s">
        <v>303</v>
      </c>
      <c r="H44" s="12" t="s">
        <v>25</v>
      </c>
      <c r="I44" s="12" t="s">
        <v>159</v>
      </c>
      <c r="J44" s="12" t="s">
        <v>54</v>
      </c>
      <c r="K44" s="12" t="s">
        <v>145</v>
      </c>
      <c r="L44" s="12" t="s">
        <v>56</v>
      </c>
      <c r="M44" s="12" t="s">
        <v>146</v>
      </c>
      <c r="N44" s="12">
        <v>100</v>
      </c>
      <c r="O44" s="12">
        <v>93</v>
      </c>
      <c r="P44" s="12" t="s">
        <v>147</v>
      </c>
      <c r="Q44" s="71"/>
      <c r="R44" s="12" t="s">
        <v>160</v>
      </c>
    </row>
    <row r="45" spans="1:18" s="70" customFormat="1" ht="42" x14ac:dyDescent="0.35">
      <c r="A45" s="24" t="s">
        <v>141</v>
      </c>
      <c r="B45" s="24" t="s">
        <v>161</v>
      </c>
      <c r="C45" s="2" t="s">
        <v>330</v>
      </c>
      <c r="D45" s="4" t="s">
        <v>23</v>
      </c>
      <c r="E45" s="4" t="s">
        <v>23</v>
      </c>
      <c r="F45" s="12" t="s">
        <v>143</v>
      </c>
      <c r="G45" s="12">
        <v>600</v>
      </c>
      <c r="H45" s="12" t="s">
        <v>25</v>
      </c>
      <c r="I45" s="12">
        <v>2</v>
      </c>
      <c r="J45" s="12" t="s">
        <v>54</v>
      </c>
      <c r="K45" s="12" t="s">
        <v>145</v>
      </c>
      <c r="L45" s="12" t="s">
        <v>56</v>
      </c>
      <c r="M45" s="12" t="s">
        <v>146</v>
      </c>
      <c r="N45" s="12">
        <v>100</v>
      </c>
      <c r="O45" s="12">
        <v>252.2</v>
      </c>
      <c r="P45" s="12" t="s">
        <v>147</v>
      </c>
      <c r="Q45" s="71"/>
      <c r="R45" s="12" t="s">
        <v>162</v>
      </c>
    </row>
    <row r="46" spans="1:18" s="70" customFormat="1" x14ac:dyDescent="0.35">
      <c r="A46" s="24" t="s">
        <v>141</v>
      </c>
      <c r="B46" s="24" t="s">
        <v>163</v>
      </c>
      <c r="C46" s="2" t="s">
        <v>331</v>
      </c>
      <c r="D46" s="4" t="s">
        <v>23</v>
      </c>
      <c r="E46" s="4" t="s">
        <v>23</v>
      </c>
      <c r="F46" s="12" t="s">
        <v>143</v>
      </c>
      <c r="G46" s="12">
        <v>740</v>
      </c>
      <c r="H46" s="12" t="s">
        <v>25</v>
      </c>
      <c r="I46" s="12">
        <v>2</v>
      </c>
      <c r="J46" s="12" t="s">
        <v>54</v>
      </c>
      <c r="K46" s="12" t="s">
        <v>145</v>
      </c>
      <c r="L46" s="12" t="s">
        <v>56</v>
      </c>
      <c r="M46" s="12" t="s">
        <v>146</v>
      </c>
      <c r="N46" s="12">
        <v>100</v>
      </c>
      <c r="O46" s="12">
        <v>42.7</v>
      </c>
      <c r="P46" s="12" t="s">
        <v>147</v>
      </c>
      <c r="Q46" s="71"/>
      <c r="R46" s="12" t="s">
        <v>162</v>
      </c>
    </row>
    <row r="47" spans="1:18" s="70" customFormat="1" ht="31.5" x14ac:dyDescent="0.35">
      <c r="A47" s="24" t="s">
        <v>141</v>
      </c>
      <c r="B47" s="24" t="s">
        <v>164</v>
      </c>
      <c r="C47" s="2" t="s">
        <v>332</v>
      </c>
      <c r="D47" s="4" t="s">
        <v>23</v>
      </c>
      <c r="E47" s="4" t="s">
        <v>23</v>
      </c>
      <c r="F47" s="12" t="s">
        <v>143</v>
      </c>
      <c r="G47" s="12" t="s">
        <v>303</v>
      </c>
      <c r="H47" s="12" t="s">
        <v>25</v>
      </c>
      <c r="I47" s="12" t="s">
        <v>159</v>
      </c>
      <c r="J47" s="12" t="s">
        <v>54</v>
      </c>
      <c r="K47" s="12" t="s">
        <v>145</v>
      </c>
      <c r="L47" s="12" t="s">
        <v>56</v>
      </c>
      <c r="M47" s="12" t="s">
        <v>146</v>
      </c>
      <c r="N47" s="12">
        <v>100</v>
      </c>
      <c r="O47" s="4">
        <v>147.80000000000001</v>
      </c>
      <c r="P47" s="12" t="s">
        <v>147</v>
      </c>
      <c r="Q47" s="71"/>
      <c r="R47" s="12" t="s">
        <v>162</v>
      </c>
    </row>
    <row r="48" spans="1:18" s="70" customFormat="1" ht="21.75" customHeight="1" x14ac:dyDescent="0.35">
      <c r="A48" s="24" t="s">
        <v>141</v>
      </c>
      <c r="B48" s="24" t="s">
        <v>165</v>
      </c>
      <c r="C48" s="2" t="s">
        <v>331</v>
      </c>
      <c r="D48" s="4" t="s">
        <v>23</v>
      </c>
      <c r="E48" s="4" t="s">
        <v>23</v>
      </c>
      <c r="F48" s="12" t="s">
        <v>166</v>
      </c>
      <c r="G48" s="12">
        <v>740</v>
      </c>
      <c r="H48" s="12" t="s">
        <v>167</v>
      </c>
      <c r="I48" s="12">
        <v>2</v>
      </c>
      <c r="J48" s="12" t="s">
        <v>54</v>
      </c>
      <c r="K48" s="12" t="s">
        <v>168</v>
      </c>
      <c r="L48" s="12" t="s">
        <v>56</v>
      </c>
      <c r="M48" s="12" t="s">
        <v>169</v>
      </c>
      <c r="N48" s="12">
        <v>120</v>
      </c>
      <c r="O48" s="4">
        <v>112.7</v>
      </c>
      <c r="P48" s="12" t="s">
        <v>302</v>
      </c>
      <c r="Q48" s="71"/>
      <c r="R48" s="12" t="s">
        <v>160</v>
      </c>
    </row>
    <row r="49" spans="1:18" ht="21" x14ac:dyDescent="0.35">
      <c r="A49" s="24" t="s">
        <v>170</v>
      </c>
      <c r="B49" s="24" t="s">
        <v>171</v>
      </c>
      <c r="C49" s="2"/>
      <c r="D49" s="4" t="s">
        <v>23</v>
      </c>
      <c r="E49" s="4" t="s">
        <v>23</v>
      </c>
      <c r="F49" s="12" t="s">
        <v>306</v>
      </c>
      <c r="G49" s="12">
        <v>600</v>
      </c>
      <c r="H49" s="12" t="s">
        <v>172</v>
      </c>
      <c r="I49" s="12">
        <v>2</v>
      </c>
      <c r="J49" s="12" t="s">
        <v>443</v>
      </c>
      <c r="K49" s="12" t="s">
        <v>173</v>
      </c>
      <c r="L49" s="12" t="s">
        <v>56</v>
      </c>
      <c r="M49" s="12" t="s">
        <v>174</v>
      </c>
      <c r="N49" s="12">
        <v>130</v>
      </c>
      <c r="O49" s="4"/>
      <c r="P49" s="12" t="s">
        <v>175</v>
      </c>
      <c r="Q49" s="24"/>
      <c r="R49" s="12"/>
    </row>
    <row r="50" spans="1:18" s="74" customFormat="1" ht="63" x14ac:dyDescent="0.35">
      <c r="A50" s="24" t="s">
        <v>176</v>
      </c>
      <c r="B50" s="28" t="s">
        <v>177</v>
      </c>
      <c r="C50" s="24" t="s">
        <v>301</v>
      </c>
      <c r="D50" s="27" t="s">
        <v>23</v>
      </c>
      <c r="E50" s="27" t="s">
        <v>23</v>
      </c>
      <c r="F50" s="27" t="s">
        <v>178</v>
      </c>
      <c r="G50" s="27" t="s">
        <v>328</v>
      </c>
      <c r="H50" s="27" t="s">
        <v>179</v>
      </c>
      <c r="I50" s="27">
        <v>2</v>
      </c>
      <c r="J50" s="27" t="s">
        <v>444</v>
      </c>
      <c r="K50" s="72" t="s">
        <v>180</v>
      </c>
      <c r="L50" s="27" t="s">
        <v>181</v>
      </c>
      <c r="M50" s="27" t="s">
        <v>182</v>
      </c>
      <c r="N50" s="72">
        <v>100</v>
      </c>
      <c r="O50" s="27">
        <v>371</v>
      </c>
      <c r="P50" s="72">
        <v>1600</v>
      </c>
      <c r="Q50" s="73"/>
      <c r="R50" s="27" t="s">
        <v>183</v>
      </c>
    </row>
    <row r="51" spans="1:18" s="74" customFormat="1" ht="42" x14ac:dyDescent="0.35">
      <c r="A51" s="24" t="s">
        <v>176</v>
      </c>
      <c r="B51" s="28" t="s">
        <v>184</v>
      </c>
      <c r="C51" s="2" t="s">
        <v>301</v>
      </c>
      <c r="D51" s="27" t="s">
        <v>23</v>
      </c>
      <c r="E51" s="27" t="s">
        <v>23</v>
      </c>
      <c r="F51" s="27" t="s">
        <v>178</v>
      </c>
      <c r="G51" s="27" t="s">
        <v>317</v>
      </c>
      <c r="H51" s="27" t="s">
        <v>179</v>
      </c>
      <c r="I51" s="27">
        <v>2</v>
      </c>
      <c r="J51" s="27" t="s">
        <v>54</v>
      </c>
      <c r="K51" s="72" t="s">
        <v>180</v>
      </c>
      <c r="L51" s="27" t="s">
        <v>318</v>
      </c>
      <c r="M51" s="27" t="s">
        <v>182</v>
      </c>
      <c r="N51" s="72">
        <v>100</v>
      </c>
      <c r="O51" s="27">
        <v>108</v>
      </c>
      <c r="P51" s="72" t="s">
        <v>190</v>
      </c>
      <c r="Q51" s="73"/>
      <c r="R51" s="27" t="s">
        <v>155</v>
      </c>
    </row>
    <row r="52" spans="1:18" s="74" customFormat="1" ht="42" x14ac:dyDescent="0.35">
      <c r="A52" s="24" t="s">
        <v>176</v>
      </c>
      <c r="B52" s="28" t="s">
        <v>185</v>
      </c>
      <c r="C52" s="2" t="s">
        <v>301</v>
      </c>
      <c r="D52" s="27" t="s">
        <v>23</v>
      </c>
      <c r="E52" s="27" t="s">
        <v>23</v>
      </c>
      <c r="F52" s="27" t="s">
        <v>178</v>
      </c>
      <c r="G52" s="27" t="s">
        <v>319</v>
      </c>
      <c r="H52" s="27" t="s">
        <v>179</v>
      </c>
      <c r="I52" s="27" t="s">
        <v>320</v>
      </c>
      <c r="J52" s="27" t="s">
        <v>54</v>
      </c>
      <c r="K52" s="72" t="s">
        <v>180</v>
      </c>
      <c r="L52" s="27" t="s">
        <v>186</v>
      </c>
      <c r="M52" s="27" t="s">
        <v>182</v>
      </c>
      <c r="N52" s="72">
        <v>100</v>
      </c>
      <c r="O52" s="27">
        <v>96</v>
      </c>
      <c r="P52" s="72" t="s">
        <v>190</v>
      </c>
      <c r="Q52" s="73"/>
      <c r="R52" s="27" t="s">
        <v>32</v>
      </c>
    </row>
    <row r="53" spans="1:18" s="74" customFormat="1" ht="36" customHeight="1" x14ac:dyDescent="0.35">
      <c r="A53" s="24" t="s">
        <v>176</v>
      </c>
      <c r="B53" s="28" t="s">
        <v>187</v>
      </c>
      <c r="C53" s="2" t="s">
        <v>301</v>
      </c>
      <c r="D53" s="27" t="s">
        <v>23</v>
      </c>
      <c r="E53" s="27" t="s">
        <v>23</v>
      </c>
      <c r="F53" s="27" t="s">
        <v>178</v>
      </c>
      <c r="G53" s="27" t="s">
        <v>321</v>
      </c>
      <c r="H53" s="27" t="s">
        <v>179</v>
      </c>
      <c r="I53" s="27">
        <v>2</v>
      </c>
      <c r="J53" s="27" t="s">
        <v>54</v>
      </c>
      <c r="K53" s="72" t="s">
        <v>180</v>
      </c>
      <c r="L53" s="27" t="s">
        <v>186</v>
      </c>
      <c r="M53" s="27" t="s">
        <v>182</v>
      </c>
      <c r="N53" s="72">
        <v>100</v>
      </c>
      <c r="O53" s="27">
        <v>130</v>
      </c>
      <c r="P53" s="72" t="s">
        <v>190</v>
      </c>
      <c r="Q53" s="73"/>
      <c r="R53" s="27" t="s">
        <v>155</v>
      </c>
    </row>
    <row r="54" spans="1:18" s="74" customFormat="1" ht="36" customHeight="1" x14ac:dyDescent="0.35">
      <c r="A54" s="24" t="s">
        <v>176</v>
      </c>
      <c r="B54" s="28" t="s">
        <v>188</v>
      </c>
      <c r="C54" s="2" t="s">
        <v>301</v>
      </c>
      <c r="D54" s="27" t="s">
        <v>23</v>
      </c>
      <c r="E54" s="27" t="s">
        <v>23</v>
      </c>
      <c r="F54" s="27" t="s">
        <v>178</v>
      </c>
      <c r="G54" s="27">
        <v>575</v>
      </c>
      <c r="H54" s="27" t="s">
        <v>179</v>
      </c>
      <c r="I54" s="27">
        <v>2</v>
      </c>
      <c r="J54" s="27" t="s">
        <v>54</v>
      </c>
      <c r="K54" s="72" t="s">
        <v>180</v>
      </c>
      <c r="L54" s="27" t="s">
        <v>189</v>
      </c>
      <c r="M54" s="27" t="s">
        <v>182</v>
      </c>
      <c r="N54" s="72">
        <v>80</v>
      </c>
      <c r="O54" s="27">
        <v>146</v>
      </c>
      <c r="P54" s="72" t="s">
        <v>190</v>
      </c>
      <c r="Q54" s="28" t="s">
        <v>322</v>
      </c>
      <c r="R54" s="27" t="s">
        <v>155</v>
      </c>
    </row>
    <row r="55" spans="1:18" s="74" customFormat="1" ht="36" customHeight="1" x14ac:dyDescent="0.35">
      <c r="A55" s="24" t="s">
        <v>176</v>
      </c>
      <c r="B55" s="28" t="s">
        <v>191</v>
      </c>
      <c r="C55" s="2" t="s">
        <v>313</v>
      </c>
      <c r="D55" s="27" t="s">
        <v>23</v>
      </c>
      <c r="E55" s="27" t="s">
        <v>23</v>
      </c>
      <c r="F55" s="27" t="s">
        <v>178</v>
      </c>
      <c r="G55" s="27">
        <v>540</v>
      </c>
      <c r="H55" s="27" t="s">
        <v>179</v>
      </c>
      <c r="I55" s="27">
        <v>2</v>
      </c>
      <c r="J55" s="27" t="s">
        <v>54</v>
      </c>
      <c r="K55" s="72" t="s">
        <v>180</v>
      </c>
      <c r="L55" s="27" t="s">
        <v>192</v>
      </c>
      <c r="M55" s="27" t="s">
        <v>182</v>
      </c>
      <c r="N55" s="72">
        <v>100</v>
      </c>
      <c r="O55" s="27">
        <v>68</v>
      </c>
      <c r="P55" s="72" t="s">
        <v>190</v>
      </c>
      <c r="Q55" s="28" t="s">
        <v>193</v>
      </c>
      <c r="R55" s="27" t="s">
        <v>32</v>
      </c>
    </row>
    <row r="56" spans="1:18" s="74" customFormat="1" ht="36" customHeight="1" x14ac:dyDescent="0.35">
      <c r="A56" s="24" t="s">
        <v>176</v>
      </c>
      <c r="B56" s="28" t="s">
        <v>194</v>
      </c>
      <c r="C56" s="2" t="s">
        <v>301</v>
      </c>
      <c r="D56" s="27" t="s">
        <v>23</v>
      </c>
      <c r="E56" s="27" t="s">
        <v>23</v>
      </c>
      <c r="F56" s="27" t="s">
        <v>178</v>
      </c>
      <c r="G56" s="27">
        <v>600</v>
      </c>
      <c r="H56" s="27" t="s">
        <v>179</v>
      </c>
      <c r="I56" s="4">
        <v>2</v>
      </c>
      <c r="J56" s="27" t="s">
        <v>54</v>
      </c>
      <c r="K56" s="72" t="s">
        <v>180</v>
      </c>
      <c r="L56" s="27" t="s">
        <v>186</v>
      </c>
      <c r="M56" s="27" t="s">
        <v>182</v>
      </c>
      <c r="N56" s="72">
        <v>100</v>
      </c>
      <c r="O56" s="4" t="s">
        <v>195</v>
      </c>
      <c r="P56" s="72" t="s">
        <v>190</v>
      </c>
      <c r="Q56" s="28" t="s">
        <v>196</v>
      </c>
      <c r="R56" s="27" t="s">
        <v>155</v>
      </c>
    </row>
    <row r="57" spans="1:18" s="74" customFormat="1" ht="36" customHeight="1" x14ac:dyDescent="0.35">
      <c r="A57" s="24" t="s">
        <v>176</v>
      </c>
      <c r="B57" s="28" t="s">
        <v>343</v>
      </c>
      <c r="C57" s="24" t="s">
        <v>301</v>
      </c>
      <c r="D57" s="27" t="s">
        <v>23</v>
      </c>
      <c r="E57" s="27" t="s">
        <v>23</v>
      </c>
      <c r="F57" s="27" t="s">
        <v>344</v>
      </c>
      <c r="G57" s="27">
        <v>600</v>
      </c>
      <c r="H57" s="27" t="s">
        <v>25</v>
      </c>
      <c r="I57" s="4">
        <v>2</v>
      </c>
      <c r="J57" s="27" t="s">
        <v>445</v>
      </c>
      <c r="K57" s="72" t="s">
        <v>251</v>
      </c>
      <c r="L57" s="27" t="s">
        <v>345</v>
      </c>
      <c r="M57" s="27" t="s">
        <v>346</v>
      </c>
      <c r="N57" s="72" t="s">
        <v>352</v>
      </c>
      <c r="O57" s="4">
        <v>89.96</v>
      </c>
      <c r="P57" s="72" t="s">
        <v>25</v>
      </c>
      <c r="Q57" s="28"/>
      <c r="R57" s="27"/>
    </row>
    <row r="58" spans="1:18" s="74" customFormat="1" ht="36" customHeight="1" x14ac:dyDescent="0.35">
      <c r="A58" s="24" t="s">
        <v>176</v>
      </c>
      <c r="B58" s="28" t="s">
        <v>347</v>
      </c>
      <c r="C58" s="2" t="s">
        <v>313</v>
      </c>
      <c r="D58" s="27" t="s">
        <v>23</v>
      </c>
      <c r="E58" s="27" t="s">
        <v>23</v>
      </c>
      <c r="F58" s="27" t="s">
        <v>344</v>
      </c>
      <c r="G58" s="27">
        <v>525</v>
      </c>
      <c r="H58" s="27" t="s">
        <v>25</v>
      </c>
      <c r="I58" s="4">
        <v>2</v>
      </c>
      <c r="J58" s="27" t="s">
        <v>446</v>
      </c>
      <c r="K58" s="72" t="s">
        <v>348</v>
      </c>
      <c r="L58" s="27" t="s">
        <v>349</v>
      </c>
      <c r="M58" s="27" t="s">
        <v>346</v>
      </c>
      <c r="N58" s="72" t="s">
        <v>350</v>
      </c>
      <c r="O58" s="4">
        <v>89.92</v>
      </c>
      <c r="P58" s="72" t="s">
        <v>25</v>
      </c>
      <c r="Q58" s="28"/>
      <c r="R58" s="27" t="s">
        <v>162</v>
      </c>
    </row>
    <row r="59" spans="1:18" s="74" customFormat="1" ht="36" customHeight="1" x14ac:dyDescent="0.35">
      <c r="A59" s="24" t="s">
        <v>176</v>
      </c>
      <c r="B59" s="28" t="s">
        <v>351</v>
      </c>
      <c r="C59" s="24" t="s">
        <v>301</v>
      </c>
      <c r="D59" s="27" t="s">
        <v>23</v>
      </c>
      <c r="E59" s="27" t="s">
        <v>23</v>
      </c>
      <c r="F59" s="27" t="s">
        <v>344</v>
      </c>
      <c r="G59" s="27">
        <v>600</v>
      </c>
      <c r="H59" s="27" t="s">
        <v>25</v>
      </c>
      <c r="I59" s="4">
        <v>2</v>
      </c>
      <c r="J59" s="27" t="s">
        <v>447</v>
      </c>
      <c r="K59" s="72" t="s">
        <v>124</v>
      </c>
      <c r="L59" s="27" t="s">
        <v>56</v>
      </c>
      <c r="M59" s="27" t="s">
        <v>346</v>
      </c>
      <c r="N59" s="72" t="s">
        <v>352</v>
      </c>
      <c r="O59" s="4">
        <v>98.38</v>
      </c>
      <c r="P59" s="72" t="s">
        <v>25</v>
      </c>
      <c r="Q59" s="28"/>
      <c r="R59" s="27"/>
    </row>
    <row r="60" spans="1:18" ht="21" x14ac:dyDescent="0.35">
      <c r="A60" s="24" t="s">
        <v>197</v>
      </c>
      <c r="B60" s="24" t="s">
        <v>198</v>
      </c>
      <c r="C60" s="24" t="s">
        <v>301</v>
      </c>
      <c r="D60" s="12" t="s">
        <v>23</v>
      </c>
      <c r="E60" s="12" t="s">
        <v>23</v>
      </c>
      <c r="F60" s="12" t="s">
        <v>199</v>
      </c>
      <c r="G60" s="12">
        <v>750</v>
      </c>
      <c r="H60" s="12" t="s">
        <v>25</v>
      </c>
      <c r="I60" s="12">
        <v>2</v>
      </c>
      <c r="J60" s="12" t="s">
        <v>200</v>
      </c>
      <c r="K60" s="12" t="s">
        <v>27</v>
      </c>
      <c r="L60" s="12" t="s">
        <v>28</v>
      </c>
      <c r="M60" s="12" t="s">
        <v>201</v>
      </c>
      <c r="N60" s="69"/>
      <c r="O60" s="12">
        <v>5</v>
      </c>
      <c r="P60" s="12" t="s">
        <v>40</v>
      </c>
      <c r="Q60" s="24"/>
      <c r="R60" s="12" t="s">
        <v>162</v>
      </c>
    </row>
    <row r="61" spans="1:18" ht="21" x14ac:dyDescent="0.35">
      <c r="A61" s="24" t="s">
        <v>197</v>
      </c>
      <c r="B61" s="24" t="s">
        <v>202</v>
      </c>
      <c r="C61" s="24" t="s">
        <v>301</v>
      </c>
      <c r="D61" s="12" t="s">
        <v>23</v>
      </c>
      <c r="E61" s="12" t="s">
        <v>23</v>
      </c>
      <c r="F61" s="12" t="s">
        <v>199</v>
      </c>
      <c r="G61" s="12">
        <v>600</v>
      </c>
      <c r="H61" s="12" t="s">
        <v>25</v>
      </c>
      <c r="I61" s="12">
        <v>2</v>
      </c>
      <c r="J61" s="12" t="s">
        <v>203</v>
      </c>
      <c r="K61" s="12" t="s">
        <v>204</v>
      </c>
      <c r="L61" s="12" t="s">
        <v>28</v>
      </c>
      <c r="M61" s="12" t="s">
        <v>205</v>
      </c>
      <c r="N61" s="69"/>
      <c r="O61" s="12">
        <v>5</v>
      </c>
      <c r="P61" s="12" t="s">
        <v>40</v>
      </c>
      <c r="Q61" s="24"/>
      <c r="R61" s="12" t="s">
        <v>155</v>
      </c>
    </row>
    <row r="62" spans="1:18" ht="21" x14ac:dyDescent="0.35">
      <c r="A62" s="24" t="s">
        <v>197</v>
      </c>
      <c r="B62" s="24" t="s">
        <v>206</v>
      </c>
      <c r="C62" s="24" t="s">
        <v>301</v>
      </c>
      <c r="D62" s="12" t="s">
        <v>23</v>
      </c>
      <c r="E62" s="12" t="s">
        <v>23</v>
      </c>
      <c r="F62" s="12" t="s">
        <v>47</v>
      </c>
      <c r="G62" s="69"/>
      <c r="H62" s="12" t="s">
        <v>25</v>
      </c>
      <c r="I62" s="12">
        <v>2</v>
      </c>
      <c r="J62" s="12" t="s">
        <v>203</v>
      </c>
      <c r="K62" s="12" t="s">
        <v>204</v>
      </c>
      <c r="L62" s="12" t="s">
        <v>28</v>
      </c>
      <c r="M62" s="12" t="s">
        <v>205</v>
      </c>
      <c r="N62" s="69"/>
      <c r="O62" s="12">
        <v>5</v>
      </c>
      <c r="P62" s="12" t="s">
        <v>40</v>
      </c>
      <c r="Q62" s="71"/>
      <c r="R62" s="12" t="s">
        <v>32</v>
      </c>
    </row>
    <row r="63" spans="1:18" ht="31.5" x14ac:dyDescent="0.35">
      <c r="A63" s="24" t="s">
        <v>197</v>
      </c>
      <c r="B63" s="24" t="s">
        <v>207</v>
      </c>
      <c r="C63" s="24" t="s">
        <v>301</v>
      </c>
      <c r="D63" s="12" t="s">
        <v>23</v>
      </c>
      <c r="E63" s="12" t="s">
        <v>23</v>
      </c>
      <c r="F63" s="12" t="s">
        <v>208</v>
      </c>
      <c r="G63" s="12" t="s">
        <v>209</v>
      </c>
      <c r="H63" s="12" t="s">
        <v>25</v>
      </c>
      <c r="I63" s="12">
        <v>2</v>
      </c>
      <c r="J63" s="12" t="s">
        <v>210</v>
      </c>
      <c r="K63" s="12" t="s">
        <v>211</v>
      </c>
      <c r="L63" s="12" t="s">
        <v>212</v>
      </c>
      <c r="M63" s="12" t="s">
        <v>213</v>
      </c>
      <c r="N63" s="12">
        <v>100</v>
      </c>
      <c r="O63" s="12">
        <v>55</v>
      </c>
      <c r="P63" s="12">
        <v>1400</v>
      </c>
      <c r="Q63" s="24" t="s">
        <v>214</v>
      </c>
      <c r="R63" s="12" t="s">
        <v>32</v>
      </c>
    </row>
    <row r="64" spans="1:18" ht="31.5" x14ac:dyDescent="0.35">
      <c r="A64" s="24" t="s">
        <v>197</v>
      </c>
      <c r="B64" s="24" t="s">
        <v>215</v>
      </c>
      <c r="C64" s="24" t="s">
        <v>313</v>
      </c>
      <c r="D64" s="12" t="s">
        <v>23</v>
      </c>
      <c r="E64" s="12" t="s">
        <v>23</v>
      </c>
      <c r="F64" s="12" t="s">
        <v>208</v>
      </c>
      <c r="G64" s="12" t="s">
        <v>209</v>
      </c>
      <c r="H64" s="12" t="s">
        <v>25</v>
      </c>
      <c r="I64" s="12">
        <v>1</v>
      </c>
      <c r="J64" s="12" t="s">
        <v>203</v>
      </c>
      <c r="K64" s="12" t="s">
        <v>211</v>
      </c>
      <c r="L64" s="12" t="s">
        <v>212</v>
      </c>
      <c r="M64" s="12" t="s">
        <v>29</v>
      </c>
      <c r="N64" s="12">
        <v>100</v>
      </c>
      <c r="O64" s="12">
        <v>40</v>
      </c>
      <c r="P64" s="12">
        <v>1600</v>
      </c>
      <c r="Q64" s="24" t="s">
        <v>216</v>
      </c>
      <c r="R64" s="12" t="s">
        <v>32</v>
      </c>
    </row>
    <row r="65" spans="1:19" ht="31.5" x14ac:dyDescent="0.35">
      <c r="A65" s="24" t="s">
        <v>197</v>
      </c>
      <c r="B65" s="24" t="s">
        <v>217</v>
      </c>
      <c r="C65" s="24" t="s">
        <v>301</v>
      </c>
      <c r="D65" s="12" t="s">
        <v>23</v>
      </c>
      <c r="E65" s="12" t="s">
        <v>23</v>
      </c>
      <c r="F65" s="12" t="s">
        <v>24</v>
      </c>
      <c r="G65" s="12">
        <v>750</v>
      </c>
      <c r="H65" s="12" t="s">
        <v>25</v>
      </c>
      <c r="I65" s="12">
        <v>2</v>
      </c>
      <c r="J65" s="12" t="s">
        <v>218</v>
      </c>
      <c r="K65" s="12" t="s">
        <v>314</v>
      </c>
      <c r="L65" s="12" t="s">
        <v>462</v>
      </c>
      <c r="M65" s="12" t="s">
        <v>35</v>
      </c>
      <c r="N65" s="12" t="s">
        <v>219</v>
      </c>
      <c r="O65" s="12">
        <v>106</v>
      </c>
      <c r="P65" s="12">
        <v>1600</v>
      </c>
      <c r="Q65" s="24"/>
      <c r="R65" s="12" t="s">
        <v>32</v>
      </c>
    </row>
    <row r="66" spans="1:19" ht="31.5" x14ac:dyDescent="0.35">
      <c r="A66" s="24" t="s">
        <v>197</v>
      </c>
      <c r="B66" s="24" t="s">
        <v>220</v>
      </c>
      <c r="C66" s="24" t="s">
        <v>313</v>
      </c>
      <c r="D66" s="12" t="s">
        <v>23</v>
      </c>
      <c r="E66" s="12" t="s">
        <v>23</v>
      </c>
      <c r="F66" s="12" t="s">
        <v>24</v>
      </c>
      <c r="G66" s="12">
        <v>620</v>
      </c>
      <c r="H66" s="12" t="s">
        <v>25</v>
      </c>
      <c r="I66" s="12">
        <v>2</v>
      </c>
      <c r="J66" s="12" t="s">
        <v>210</v>
      </c>
      <c r="K66" s="12" t="s">
        <v>342</v>
      </c>
      <c r="L66" s="12" t="s">
        <v>304</v>
      </c>
      <c r="M66" s="12" t="s">
        <v>29</v>
      </c>
      <c r="N66" s="12">
        <v>100</v>
      </c>
      <c r="O66" s="12">
        <v>116</v>
      </c>
      <c r="P66" s="12">
        <v>1600</v>
      </c>
      <c r="Q66" s="24" t="s">
        <v>463</v>
      </c>
      <c r="R66" s="12" t="s">
        <v>155</v>
      </c>
    </row>
    <row r="67" spans="1:19" ht="31.5" x14ac:dyDescent="0.35">
      <c r="A67" s="24" t="s">
        <v>197</v>
      </c>
      <c r="B67" s="24" t="s">
        <v>222</v>
      </c>
      <c r="C67" s="24" t="s">
        <v>301</v>
      </c>
      <c r="D67" s="12" t="s">
        <v>23</v>
      </c>
      <c r="E67" s="12" t="s">
        <v>23</v>
      </c>
      <c r="F67" s="12" t="s">
        <v>223</v>
      </c>
      <c r="G67" s="12">
        <v>750</v>
      </c>
      <c r="H67" s="12" t="s">
        <v>25</v>
      </c>
      <c r="I67" s="12">
        <v>2</v>
      </c>
      <c r="J67" s="12" t="s">
        <v>224</v>
      </c>
      <c r="K67" s="12" t="s">
        <v>211</v>
      </c>
      <c r="L67" s="12" t="s">
        <v>212</v>
      </c>
      <c r="M67" s="12" t="s">
        <v>29</v>
      </c>
      <c r="N67" s="12">
        <v>100</v>
      </c>
      <c r="O67" s="12">
        <v>114</v>
      </c>
      <c r="P67" s="12">
        <v>1600</v>
      </c>
      <c r="Q67" s="24"/>
      <c r="R67" s="12" t="s">
        <v>32</v>
      </c>
    </row>
    <row r="68" spans="1:19" ht="21" x14ac:dyDescent="0.35">
      <c r="A68" s="24" t="s">
        <v>197</v>
      </c>
      <c r="B68" s="24" t="s">
        <v>225</v>
      </c>
      <c r="C68" s="24" t="s">
        <v>301</v>
      </c>
      <c r="D68" s="12" t="s">
        <v>23</v>
      </c>
      <c r="E68" s="12" t="s">
        <v>23</v>
      </c>
      <c r="F68" s="12" t="s">
        <v>24</v>
      </c>
      <c r="G68" s="12">
        <v>750</v>
      </c>
      <c r="H68" s="12" t="s">
        <v>25</v>
      </c>
      <c r="I68" s="12">
        <v>2</v>
      </c>
      <c r="J68" s="12" t="s">
        <v>226</v>
      </c>
      <c r="K68" s="12" t="s">
        <v>27</v>
      </c>
      <c r="L68" s="12" t="s">
        <v>28</v>
      </c>
      <c r="M68" s="12" t="s">
        <v>205</v>
      </c>
      <c r="N68" s="12">
        <v>100</v>
      </c>
      <c r="O68" s="12">
        <v>129</v>
      </c>
      <c r="P68" s="12" t="s">
        <v>227</v>
      </c>
      <c r="Q68" s="24" t="s">
        <v>228</v>
      </c>
      <c r="R68" s="12" t="s">
        <v>32</v>
      </c>
      <c r="S68" s="59"/>
    </row>
    <row r="69" spans="1:19" ht="31.5" x14ac:dyDescent="0.35">
      <c r="A69" s="24" t="s">
        <v>197</v>
      </c>
      <c r="B69" s="24" t="s">
        <v>229</v>
      </c>
      <c r="C69" s="24" t="s">
        <v>301</v>
      </c>
      <c r="D69" s="12" t="s">
        <v>23</v>
      </c>
      <c r="E69" s="12" t="s">
        <v>23</v>
      </c>
      <c r="F69" s="12" t="s">
        <v>230</v>
      </c>
      <c r="G69" s="12">
        <v>750</v>
      </c>
      <c r="H69" s="12" t="s">
        <v>25</v>
      </c>
      <c r="I69" s="12">
        <v>2</v>
      </c>
      <c r="J69" s="12" t="s">
        <v>231</v>
      </c>
      <c r="K69" s="12"/>
      <c r="L69" s="12" t="s">
        <v>232</v>
      </c>
      <c r="M69" s="12" t="s">
        <v>233</v>
      </c>
      <c r="N69" s="12">
        <v>100</v>
      </c>
      <c r="O69" s="12">
        <v>9</v>
      </c>
      <c r="P69" s="12">
        <v>2000</v>
      </c>
      <c r="Q69" s="24"/>
      <c r="R69" s="12" t="s">
        <v>32</v>
      </c>
      <c r="S69" s="34"/>
    </row>
    <row r="70" spans="1:19" ht="59.25" customHeight="1" x14ac:dyDescent="0.35">
      <c r="A70" s="24" t="s">
        <v>197</v>
      </c>
      <c r="B70" s="24" t="s">
        <v>234</v>
      </c>
      <c r="C70" s="24" t="s">
        <v>315</v>
      </c>
      <c r="D70" s="12" t="s">
        <v>23</v>
      </c>
      <c r="E70" s="12" t="s">
        <v>23</v>
      </c>
      <c r="F70" s="12" t="s">
        <v>47</v>
      </c>
      <c r="G70" s="12">
        <v>750</v>
      </c>
      <c r="H70" s="12" t="s">
        <v>25</v>
      </c>
      <c r="I70" s="12">
        <v>2</v>
      </c>
      <c r="J70" s="12" t="s">
        <v>200</v>
      </c>
      <c r="K70" s="12" t="s">
        <v>235</v>
      </c>
      <c r="L70" s="12" t="s">
        <v>221</v>
      </c>
      <c r="M70" s="12" t="s">
        <v>205</v>
      </c>
      <c r="N70" s="12">
        <v>100</v>
      </c>
      <c r="O70" s="12">
        <v>52</v>
      </c>
      <c r="P70" s="12" t="s">
        <v>40</v>
      </c>
      <c r="Q70" s="24" t="s">
        <v>236</v>
      </c>
      <c r="R70" s="12" t="s">
        <v>162</v>
      </c>
    </row>
    <row r="71" spans="1:19" ht="45.75" customHeight="1" x14ac:dyDescent="0.35">
      <c r="A71" s="24" t="s">
        <v>237</v>
      </c>
      <c r="B71" s="24" t="s">
        <v>238</v>
      </c>
      <c r="C71" s="24" t="s">
        <v>301</v>
      </c>
      <c r="D71" s="12" t="s">
        <v>23</v>
      </c>
      <c r="E71" s="12" t="s">
        <v>23</v>
      </c>
      <c r="F71" s="12" t="s">
        <v>24</v>
      </c>
      <c r="G71" s="12">
        <v>750</v>
      </c>
      <c r="H71" s="12" t="s">
        <v>25</v>
      </c>
      <c r="I71" s="12">
        <v>2</v>
      </c>
      <c r="J71" s="12" t="s">
        <v>239</v>
      </c>
      <c r="K71" s="12" t="s">
        <v>27</v>
      </c>
      <c r="L71" s="12" t="s">
        <v>28</v>
      </c>
      <c r="M71" s="12" t="s">
        <v>29</v>
      </c>
      <c r="N71" s="12">
        <v>100</v>
      </c>
      <c r="O71" s="12">
        <v>46</v>
      </c>
      <c r="P71" s="12" t="s">
        <v>240</v>
      </c>
      <c r="Q71" s="24"/>
      <c r="R71" s="12" t="s">
        <v>32</v>
      </c>
      <c r="S71" s="75"/>
    </row>
    <row r="72" spans="1:19" s="22" customFormat="1" ht="31.5" x14ac:dyDescent="0.35">
      <c r="A72" s="24" t="s">
        <v>241</v>
      </c>
      <c r="B72" s="2" t="s">
        <v>242</v>
      </c>
      <c r="C72" s="2" t="s">
        <v>313</v>
      </c>
      <c r="D72" s="4" t="s">
        <v>23</v>
      </c>
      <c r="E72" s="4" t="s">
        <v>23</v>
      </c>
      <c r="F72" s="4" t="s">
        <v>243</v>
      </c>
      <c r="G72" s="4">
        <v>750</v>
      </c>
      <c r="H72" s="4" t="s">
        <v>25</v>
      </c>
      <c r="I72" s="4" t="s">
        <v>244</v>
      </c>
      <c r="J72" s="4" t="s">
        <v>54</v>
      </c>
      <c r="K72" s="4" t="s">
        <v>245</v>
      </c>
      <c r="L72" s="4" t="s">
        <v>307</v>
      </c>
      <c r="M72" s="4" t="s">
        <v>246</v>
      </c>
      <c r="N72" s="4" t="s">
        <v>247</v>
      </c>
      <c r="O72" s="4"/>
      <c r="P72" s="12" t="s">
        <v>25</v>
      </c>
      <c r="Q72" s="2"/>
      <c r="R72" s="4"/>
      <c r="S72" s="76"/>
    </row>
    <row r="73" spans="1:19" s="22" customFormat="1" x14ac:dyDescent="0.35">
      <c r="A73" s="24" t="s">
        <v>241</v>
      </c>
      <c r="B73" s="2" t="s">
        <v>248</v>
      </c>
      <c r="C73" s="2" t="s">
        <v>301</v>
      </c>
      <c r="D73" s="4" t="s">
        <v>23</v>
      </c>
      <c r="E73" s="4" t="s">
        <v>23</v>
      </c>
      <c r="F73" s="4" t="s">
        <v>249</v>
      </c>
      <c r="G73" s="4">
        <v>750</v>
      </c>
      <c r="H73" s="4" t="s">
        <v>25</v>
      </c>
      <c r="I73" s="4">
        <v>2</v>
      </c>
      <c r="J73" s="4" t="s">
        <v>250</v>
      </c>
      <c r="K73" s="4" t="s">
        <v>251</v>
      </c>
      <c r="L73" s="4" t="s">
        <v>252</v>
      </c>
      <c r="M73" s="4" t="s">
        <v>253</v>
      </c>
      <c r="N73" s="4" t="s">
        <v>323</v>
      </c>
      <c r="O73" s="4">
        <v>75</v>
      </c>
      <c r="P73" s="12" t="s">
        <v>25</v>
      </c>
      <c r="Q73" s="2"/>
      <c r="R73" s="4" t="s">
        <v>162</v>
      </c>
    </row>
    <row r="74" spans="1:19" s="22" customFormat="1" ht="21" customHeight="1" x14ac:dyDescent="0.35">
      <c r="A74" s="24" t="s">
        <v>241</v>
      </c>
      <c r="B74" s="2" t="s">
        <v>254</v>
      </c>
      <c r="C74" s="2" t="s">
        <v>313</v>
      </c>
      <c r="D74" s="4" t="s">
        <v>23</v>
      </c>
      <c r="E74" s="4" t="s">
        <v>23</v>
      </c>
      <c r="F74" s="4" t="s">
        <v>116</v>
      </c>
      <c r="G74" s="7">
        <v>750</v>
      </c>
      <c r="H74" s="7" t="s">
        <v>25</v>
      </c>
      <c r="I74" s="7">
        <v>2</v>
      </c>
      <c r="J74" s="4" t="s">
        <v>250</v>
      </c>
      <c r="K74" s="7" t="s">
        <v>251</v>
      </c>
      <c r="L74" s="7" t="s">
        <v>252</v>
      </c>
      <c r="M74" s="7" t="s">
        <v>255</v>
      </c>
      <c r="N74" s="7" t="s">
        <v>324</v>
      </c>
      <c r="O74" s="7">
        <v>58</v>
      </c>
      <c r="P74" s="12" t="s">
        <v>25</v>
      </c>
      <c r="Q74" s="2"/>
      <c r="R74" s="4" t="s">
        <v>162</v>
      </c>
    </row>
    <row r="75" spans="1:19" s="22" customFormat="1" ht="31.15" customHeight="1" x14ac:dyDescent="0.35">
      <c r="A75" s="24" t="s">
        <v>241</v>
      </c>
      <c r="B75" s="2" t="s">
        <v>256</v>
      </c>
      <c r="C75" s="2" t="s">
        <v>301</v>
      </c>
      <c r="D75" s="4" t="s">
        <v>23</v>
      </c>
      <c r="E75" s="4" t="s">
        <v>23</v>
      </c>
      <c r="F75" s="7" t="s">
        <v>249</v>
      </c>
      <c r="G75" s="12">
        <v>750</v>
      </c>
      <c r="H75" s="12" t="s">
        <v>25</v>
      </c>
      <c r="I75" s="4">
        <v>2</v>
      </c>
      <c r="J75" s="12" t="s">
        <v>250</v>
      </c>
      <c r="K75" s="12" t="s">
        <v>251</v>
      </c>
      <c r="L75" s="12" t="s">
        <v>252</v>
      </c>
      <c r="M75" s="12" t="s">
        <v>253</v>
      </c>
      <c r="N75" s="4" t="s">
        <v>323</v>
      </c>
      <c r="O75" s="12"/>
      <c r="P75" s="12" t="s">
        <v>25</v>
      </c>
      <c r="Q75" s="65"/>
      <c r="R75" s="12" t="s">
        <v>257</v>
      </c>
    </row>
    <row r="76" spans="1:19" ht="21" customHeight="1" x14ac:dyDescent="0.35">
      <c r="A76" s="24" t="s">
        <v>241</v>
      </c>
      <c r="B76" s="24" t="s">
        <v>258</v>
      </c>
      <c r="C76" s="2" t="s">
        <v>301</v>
      </c>
      <c r="D76" s="12" t="s">
        <v>23</v>
      </c>
      <c r="E76" s="12" t="s">
        <v>23</v>
      </c>
      <c r="F76" s="4" t="s">
        <v>249</v>
      </c>
      <c r="G76" s="12">
        <v>750</v>
      </c>
      <c r="H76" s="12" t="s">
        <v>25</v>
      </c>
      <c r="I76" s="12">
        <v>2</v>
      </c>
      <c r="J76" s="12" t="s">
        <v>250</v>
      </c>
      <c r="K76" s="12" t="s">
        <v>251</v>
      </c>
      <c r="L76" s="12" t="s">
        <v>252</v>
      </c>
      <c r="M76" s="12" t="s">
        <v>253</v>
      </c>
      <c r="N76" s="7" t="s">
        <v>325</v>
      </c>
      <c r="O76" s="12">
        <v>86</v>
      </c>
      <c r="P76" s="12" t="s">
        <v>25</v>
      </c>
      <c r="Q76" s="24"/>
      <c r="R76" s="12" t="s">
        <v>32</v>
      </c>
    </row>
    <row r="77" spans="1:19" ht="30.65" customHeight="1" x14ac:dyDescent="0.35">
      <c r="A77" s="24" t="s">
        <v>241</v>
      </c>
      <c r="B77" s="24" t="s">
        <v>259</v>
      </c>
      <c r="C77" s="2" t="s">
        <v>301</v>
      </c>
      <c r="D77" s="12" t="s">
        <v>23</v>
      </c>
      <c r="E77" s="12" t="s">
        <v>23</v>
      </c>
      <c r="F77" s="4" t="s">
        <v>249</v>
      </c>
      <c r="G77" s="12">
        <v>750</v>
      </c>
      <c r="H77" s="12" t="s">
        <v>25</v>
      </c>
      <c r="I77" s="12">
        <v>2</v>
      </c>
      <c r="J77" s="12" t="s">
        <v>250</v>
      </c>
      <c r="K77" s="12" t="s">
        <v>251</v>
      </c>
      <c r="L77" s="12" t="s">
        <v>252</v>
      </c>
      <c r="M77" s="12" t="s">
        <v>253</v>
      </c>
      <c r="N77" s="4" t="s">
        <v>325</v>
      </c>
      <c r="O77" s="12"/>
      <c r="P77" s="12" t="s">
        <v>25</v>
      </c>
      <c r="Q77" s="24"/>
      <c r="R77" s="4" t="s">
        <v>257</v>
      </c>
    </row>
    <row r="78" spans="1:19" ht="24.75" customHeight="1" x14ac:dyDescent="0.35">
      <c r="A78" s="24" t="s">
        <v>241</v>
      </c>
      <c r="B78" s="24" t="s">
        <v>260</v>
      </c>
      <c r="C78" s="2" t="s">
        <v>301</v>
      </c>
      <c r="D78" s="12" t="s">
        <v>23</v>
      </c>
      <c r="E78" s="12" t="s">
        <v>23</v>
      </c>
      <c r="F78" s="12" t="s">
        <v>249</v>
      </c>
      <c r="G78" s="12">
        <v>750</v>
      </c>
      <c r="H78" s="12" t="s">
        <v>25</v>
      </c>
      <c r="I78" s="12">
        <v>2</v>
      </c>
      <c r="J78" s="12" t="s">
        <v>250</v>
      </c>
      <c r="K78" s="12" t="s">
        <v>124</v>
      </c>
      <c r="L78" s="12" t="s">
        <v>252</v>
      </c>
      <c r="M78" s="12" t="s">
        <v>253</v>
      </c>
      <c r="N78" s="7" t="s">
        <v>323</v>
      </c>
      <c r="O78" s="12">
        <v>28</v>
      </c>
      <c r="P78" s="12" t="s">
        <v>25</v>
      </c>
      <c r="Q78" s="71"/>
      <c r="R78" s="4" t="s">
        <v>32</v>
      </c>
    </row>
    <row r="79" spans="1:19" x14ac:dyDescent="0.35">
      <c r="A79" s="24" t="s">
        <v>241</v>
      </c>
      <c r="B79" s="24" t="s">
        <v>261</v>
      </c>
      <c r="C79" s="2" t="s">
        <v>301</v>
      </c>
      <c r="D79" s="12" t="s">
        <v>23</v>
      </c>
      <c r="E79" s="12" t="s">
        <v>23</v>
      </c>
      <c r="F79" s="12" t="s">
        <v>249</v>
      </c>
      <c r="G79" s="12">
        <v>750</v>
      </c>
      <c r="H79" s="12" t="s">
        <v>25</v>
      </c>
      <c r="I79" s="12">
        <v>1</v>
      </c>
      <c r="J79" s="12" t="s">
        <v>250</v>
      </c>
      <c r="K79" s="12" t="s">
        <v>251</v>
      </c>
      <c r="L79" s="12" t="s">
        <v>252</v>
      </c>
      <c r="M79" s="12" t="s">
        <v>253</v>
      </c>
      <c r="N79" s="4" t="s">
        <v>324</v>
      </c>
      <c r="O79" s="12">
        <v>19</v>
      </c>
      <c r="P79" s="12" t="s">
        <v>25</v>
      </c>
      <c r="Q79" s="24"/>
      <c r="R79" s="4" t="s">
        <v>160</v>
      </c>
    </row>
    <row r="80" spans="1:19" x14ac:dyDescent="0.35">
      <c r="A80" s="24" t="s">
        <v>241</v>
      </c>
      <c r="B80" s="24" t="s">
        <v>262</v>
      </c>
      <c r="C80" s="2" t="s">
        <v>301</v>
      </c>
      <c r="D80" s="12" t="s">
        <v>23</v>
      </c>
      <c r="E80" s="12" t="s">
        <v>23</v>
      </c>
      <c r="F80" s="12" t="s">
        <v>249</v>
      </c>
      <c r="G80" s="12">
        <v>750</v>
      </c>
      <c r="H80" s="12" t="s">
        <v>25</v>
      </c>
      <c r="I80" s="12">
        <v>2</v>
      </c>
      <c r="J80" s="12" t="s">
        <v>250</v>
      </c>
      <c r="K80" s="12" t="s">
        <v>124</v>
      </c>
      <c r="L80" s="12" t="s">
        <v>252</v>
      </c>
      <c r="M80" s="12" t="s">
        <v>253</v>
      </c>
      <c r="N80" s="7" t="s">
        <v>325</v>
      </c>
      <c r="O80" s="12">
        <v>68</v>
      </c>
      <c r="P80" s="12" t="s">
        <v>25</v>
      </c>
      <c r="Q80" s="24"/>
      <c r="R80" s="12" t="s">
        <v>32</v>
      </c>
    </row>
    <row r="81" spans="1:18" ht="20.5" customHeight="1" x14ac:dyDescent="0.35">
      <c r="A81" s="24" t="s">
        <v>241</v>
      </c>
      <c r="B81" s="24" t="s">
        <v>263</v>
      </c>
      <c r="C81" s="2" t="s">
        <v>301</v>
      </c>
      <c r="D81" s="12" t="s">
        <v>23</v>
      </c>
      <c r="E81" s="12" t="s">
        <v>23</v>
      </c>
      <c r="F81" s="12" t="s">
        <v>249</v>
      </c>
      <c r="G81" s="12">
        <v>750</v>
      </c>
      <c r="H81" s="12" t="s">
        <v>25</v>
      </c>
      <c r="I81" s="12">
        <v>2</v>
      </c>
      <c r="J81" s="12" t="s">
        <v>250</v>
      </c>
      <c r="K81" s="12" t="s">
        <v>251</v>
      </c>
      <c r="L81" s="12" t="s">
        <v>252</v>
      </c>
      <c r="M81" s="12" t="s">
        <v>253</v>
      </c>
      <c r="N81" s="4" t="s">
        <v>326</v>
      </c>
      <c r="O81" s="4">
        <v>107</v>
      </c>
      <c r="P81" s="12" t="s">
        <v>25</v>
      </c>
      <c r="Q81" s="24"/>
      <c r="R81" s="12" t="s">
        <v>155</v>
      </c>
    </row>
    <row r="82" spans="1:18" s="22" customFormat="1" ht="21" x14ac:dyDescent="0.35">
      <c r="A82" s="24" t="s">
        <v>241</v>
      </c>
      <c r="B82" s="2" t="s">
        <v>264</v>
      </c>
      <c r="C82" s="2" t="s">
        <v>301</v>
      </c>
      <c r="D82" s="4" t="s">
        <v>23</v>
      </c>
      <c r="E82" s="4" t="s">
        <v>23</v>
      </c>
      <c r="F82" s="4" t="s">
        <v>249</v>
      </c>
      <c r="G82" s="12">
        <v>750</v>
      </c>
      <c r="H82" s="12" t="s">
        <v>25</v>
      </c>
      <c r="I82" s="12">
        <v>2</v>
      </c>
      <c r="J82" s="12" t="s">
        <v>250</v>
      </c>
      <c r="K82" s="4" t="s">
        <v>251</v>
      </c>
      <c r="L82" s="4" t="s">
        <v>252</v>
      </c>
      <c r="M82" s="4" t="s">
        <v>255</v>
      </c>
      <c r="N82" s="7" t="s">
        <v>327</v>
      </c>
      <c r="O82" s="4">
        <v>5</v>
      </c>
      <c r="P82" s="12" t="s">
        <v>25</v>
      </c>
      <c r="Q82" s="4"/>
      <c r="R82" s="4" t="s">
        <v>160</v>
      </c>
    </row>
    <row r="83" spans="1:18" ht="21" x14ac:dyDescent="0.35">
      <c r="A83" s="24" t="s">
        <v>241</v>
      </c>
      <c r="B83" s="2" t="s">
        <v>353</v>
      </c>
      <c r="C83" s="2" t="s">
        <v>301</v>
      </c>
      <c r="D83" s="4" t="s">
        <v>23</v>
      </c>
      <c r="E83" s="4" t="s">
        <v>23</v>
      </c>
      <c r="F83" s="4" t="s">
        <v>39</v>
      </c>
      <c r="G83" s="12">
        <v>850</v>
      </c>
      <c r="H83" s="12" t="s">
        <v>25</v>
      </c>
      <c r="I83" s="12">
        <v>2</v>
      </c>
      <c r="J83" s="12" t="s">
        <v>456</v>
      </c>
      <c r="K83" s="4" t="s">
        <v>251</v>
      </c>
      <c r="L83" s="4" t="s">
        <v>43</v>
      </c>
      <c r="M83" s="4" t="s">
        <v>354</v>
      </c>
      <c r="N83" s="7">
        <v>140</v>
      </c>
      <c r="O83" s="4">
        <v>51.8</v>
      </c>
      <c r="P83" s="12" t="s">
        <v>25</v>
      </c>
      <c r="Q83" s="4" t="s">
        <v>458</v>
      </c>
      <c r="R83" s="4" t="s">
        <v>362</v>
      </c>
    </row>
    <row r="84" spans="1:18" ht="21" x14ac:dyDescent="0.35">
      <c r="A84" s="24" t="s">
        <v>241</v>
      </c>
      <c r="B84" s="2" t="s">
        <v>355</v>
      </c>
      <c r="C84" s="2" t="s">
        <v>301</v>
      </c>
      <c r="D84" s="4" t="s">
        <v>23</v>
      </c>
      <c r="E84" s="4" t="s">
        <v>23</v>
      </c>
      <c r="F84" s="4" t="s">
        <v>39</v>
      </c>
      <c r="G84" s="12">
        <v>850</v>
      </c>
      <c r="H84" s="12" t="s">
        <v>25</v>
      </c>
      <c r="I84" s="12">
        <v>2</v>
      </c>
      <c r="J84" s="12" t="s">
        <v>456</v>
      </c>
      <c r="K84" s="4" t="s">
        <v>251</v>
      </c>
      <c r="L84" s="4" t="s">
        <v>43</v>
      </c>
      <c r="M84" s="4" t="s">
        <v>253</v>
      </c>
      <c r="N84" s="7">
        <v>140</v>
      </c>
      <c r="O84" s="4">
        <v>47.25</v>
      </c>
      <c r="P84" s="12" t="s">
        <v>25</v>
      </c>
      <c r="Q84" s="4" t="s">
        <v>458</v>
      </c>
      <c r="R84" s="4"/>
    </row>
    <row r="85" spans="1:18" ht="21" x14ac:dyDescent="0.35">
      <c r="A85" s="24" t="s">
        <v>241</v>
      </c>
      <c r="B85" s="2" t="s">
        <v>356</v>
      </c>
      <c r="C85" s="2" t="s">
        <v>301</v>
      </c>
      <c r="D85" s="4" t="s">
        <v>23</v>
      </c>
      <c r="E85" s="4" t="s">
        <v>23</v>
      </c>
      <c r="F85" s="4" t="s">
        <v>249</v>
      </c>
      <c r="G85" s="12">
        <v>850</v>
      </c>
      <c r="H85" s="12" t="s">
        <v>25</v>
      </c>
      <c r="I85" s="12">
        <v>2</v>
      </c>
      <c r="J85" s="12" t="s">
        <v>456</v>
      </c>
      <c r="K85" s="4" t="s">
        <v>251</v>
      </c>
      <c r="L85" s="4" t="s">
        <v>180</v>
      </c>
      <c r="M85" s="4" t="s">
        <v>253</v>
      </c>
      <c r="N85" s="7">
        <v>140</v>
      </c>
      <c r="O85" s="4">
        <v>92.53</v>
      </c>
      <c r="P85" s="12" t="s">
        <v>25</v>
      </c>
      <c r="Q85" s="4" t="s">
        <v>458</v>
      </c>
      <c r="R85" s="4"/>
    </row>
    <row r="86" spans="1:18" ht="21" x14ac:dyDescent="0.35">
      <c r="A86" s="24" t="s">
        <v>241</v>
      </c>
      <c r="B86" s="2" t="s">
        <v>357</v>
      </c>
      <c r="C86" s="2" t="s">
        <v>313</v>
      </c>
      <c r="D86" s="4" t="s">
        <v>23</v>
      </c>
      <c r="E86" s="4" t="s">
        <v>23</v>
      </c>
      <c r="F86" s="4" t="s">
        <v>249</v>
      </c>
      <c r="G86" s="12">
        <v>850</v>
      </c>
      <c r="H86" s="12" t="s">
        <v>25</v>
      </c>
      <c r="I86" s="12">
        <v>2</v>
      </c>
      <c r="J86" s="12" t="s">
        <v>456</v>
      </c>
      <c r="K86" s="4" t="s">
        <v>251</v>
      </c>
      <c r="L86" s="4" t="s">
        <v>180</v>
      </c>
      <c r="M86" s="4" t="s">
        <v>253</v>
      </c>
      <c r="N86" s="7">
        <v>140</v>
      </c>
      <c r="O86" s="4">
        <v>27.67</v>
      </c>
      <c r="P86" s="12" t="s">
        <v>25</v>
      </c>
      <c r="Q86" s="4" t="s">
        <v>458</v>
      </c>
      <c r="R86" s="4"/>
    </row>
    <row r="87" spans="1:18" ht="21" x14ac:dyDescent="0.35">
      <c r="A87" s="24" t="s">
        <v>241</v>
      </c>
      <c r="B87" s="2" t="s">
        <v>358</v>
      </c>
      <c r="C87" s="2" t="s">
        <v>301</v>
      </c>
      <c r="D87" s="4" t="s">
        <v>23</v>
      </c>
      <c r="E87" s="4" t="s">
        <v>23</v>
      </c>
      <c r="F87" s="4" t="s">
        <v>249</v>
      </c>
      <c r="G87" s="12">
        <v>850</v>
      </c>
      <c r="H87" s="12" t="s">
        <v>25</v>
      </c>
      <c r="I87" s="12">
        <v>2</v>
      </c>
      <c r="J87" s="12" t="s">
        <v>456</v>
      </c>
      <c r="K87" s="4" t="s">
        <v>251</v>
      </c>
      <c r="L87" s="4" t="s">
        <v>180</v>
      </c>
      <c r="M87" s="4" t="s">
        <v>253</v>
      </c>
      <c r="N87" s="7">
        <v>140</v>
      </c>
      <c r="O87" s="4">
        <v>191.02</v>
      </c>
      <c r="P87" s="12" t="s">
        <v>25</v>
      </c>
      <c r="Q87" s="4" t="s">
        <v>458</v>
      </c>
      <c r="R87" s="4"/>
    </row>
    <row r="88" spans="1:18" ht="21" x14ac:dyDescent="0.35">
      <c r="A88" s="24" t="s">
        <v>241</v>
      </c>
      <c r="B88" s="2" t="s">
        <v>359</v>
      </c>
      <c r="C88" s="2"/>
      <c r="D88" s="4" t="s">
        <v>23</v>
      </c>
      <c r="E88" s="4" t="s">
        <v>23</v>
      </c>
      <c r="F88" s="4" t="s">
        <v>360</v>
      </c>
      <c r="G88" s="12">
        <v>750</v>
      </c>
      <c r="H88" s="12" t="s">
        <v>25</v>
      </c>
      <c r="I88" s="12">
        <v>2</v>
      </c>
      <c r="J88" s="12" t="s">
        <v>457</v>
      </c>
      <c r="K88" s="4" t="s">
        <v>251</v>
      </c>
      <c r="L88" s="4" t="s">
        <v>180</v>
      </c>
      <c r="M88" s="4" t="s">
        <v>253</v>
      </c>
      <c r="N88" s="7">
        <v>120</v>
      </c>
      <c r="O88" s="4">
        <v>363.42</v>
      </c>
      <c r="P88" s="12" t="s">
        <v>25</v>
      </c>
      <c r="Q88" s="4" t="s">
        <v>458</v>
      </c>
      <c r="R88" s="4"/>
    </row>
  </sheetData>
  <autoFilter ref="A1:S88" xr:uid="{5A0CCB1C-ED02-412A-B158-22FA44D0BFCB}">
    <filterColumn colId="3" showButton="0"/>
  </autoFilter>
  <sortState xmlns:xlrd2="http://schemas.microsoft.com/office/spreadsheetml/2017/richdata2" ref="A3:R83">
    <sortCondition ref="A3:A83"/>
  </sortState>
  <customSheetViews>
    <customSheetView guid="{5F5AB960-9E3B-4ABB-8B79-6A32B4EB09AF}" scale="80" topLeftCell="A47">
      <selection activeCell="O25" sqref="O25"/>
      <pageMargins left="0" right="0" top="0" bottom="0" header="0" footer="0"/>
      <pageSetup paperSize="9" orientation="portrait" r:id="rId1"/>
    </customSheetView>
  </customSheetViews>
  <mergeCells count="1">
    <mergeCell ref="D1:E1"/>
  </mergeCells>
  <pageMargins left="0.7" right="0.7" top="0.78740157499999996" bottom="0.78740157499999996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23"/>
  <sheetViews>
    <sheetView zoomScale="80" zoomScaleNormal="80" workbookViewId="0">
      <selection activeCell="S14" sqref="S14"/>
    </sheetView>
  </sheetViews>
  <sheetFormatPr baseColWidth="10" defaultColWidth="12.7265625" defaultRowHeight="14.5" x14ac:dyDescent="0.35"/>
  <cols>
    <col min="1" max="1" width="8" style="1" customWidth="1"/>
    <col min="2" max="2" width="27.54296875" style="1" customWidth="1"/>
    <col min="3" max="3" width="8.26953125" style="15" customWidth="1"/>
    <col min="4" max="4" width="7.453125" style="15" customWidth="1"/>
    <col min="5" max="5" width="13.7265625" style="15" customWidth="1"/>
    <col min="6" max="6" width="10.7265625" style="15" customWidth="1"/>
    <col min="7" max="7" width="10.26953125" style="15" customWidth="1"/>
    <col min="8" max="8" width="11" style="15" customWidth="1"/>
    <col min="9" max="9" width="10.54296875" style="15" customWidth="1"/>
    <col min="10" max="10" width="13.1796875" style="15" customWidth="1"/>
    <col min="11" max="12" width="13.26953125" style="15" customWidth="1"/>
    <col min="13" max="13" width="10.1796875" style="15" customWidth="1"/>
    <col min="14" max="15" width="13.26953125" style="15" customWidth="1"/>
    <col min="16" max="16" width="16.453125" style="15" customWidth="1"/>
    <col min="17" max="17" width="11.7265625" style="15" customWidth="1"/>
    <col min="18" max="18" width="13.26953125" style="10" customWidth="1"/>
    <col min="19" max="16384" width="12.7265625" style="9"/>
  </cols>
  <sheetData>
    <row r="1" spans="1:17" ht="25.5" customHeight="1" x14ac:dyDescent="0.35">
      <c r="A1" s="42" t="s">
        <v>0</v>
      </c>
      <c r="B1" s="42" t="s">
        <v>1</v>
      </c>
      <c r="C1" s="82" t="s">
        <v>2</v>
      </c>
      <c r="D1" s="82"/>
      <c r="E1" s="43" t="s">
        <v>3</v>
      </c>
      <c r="F1" s="43" t="s">
        <v>4</v>
      </c>
      <c r="G1" s="43" t="s">
        <v>5</v>
      </c>
      <c r="H1" s="52" t="s">
        <v>6</v>
      </c>
      <c r="I1" s="52" t="s">
        <v>7</v>
      </c>
      <c r="J1" s="43" t="s">
        <v>8</v>
      </c>
      <c r="K1" s="43" t="s">
        <v>9</v>
      </c>
      <c r="L1" s="43" t="s">
        <v>10</v>
      </c>
      <c r="M1" s="43" t="s">
        <v>11</v>
      </c>
      <c r="N1" s="43" t="s">
        <v>12</v>
      </c>
      <c r="O1" s="43" t="s">
        <v>13</v>
      </c>
      <c r="P1" s="43" t="s">
        <v>14</v>
      </c>
      <c r="Q1" s="43" t="s">
        <v>15</v>
      </c>
    </row>
    <row r="2" spans="1:17" x14ac:dyDescent="0.35">
      <c r="A2" s="45"/>
      <c r="B2" s="45"/>
      <c r="C2" s="43" t="s">
        <v>16</v>
      </c>
      <c r="D2" s="43" t="s">
        <v>17</v>
      </c>
      <c r="E2" s="46"/>
      <c r="F2" s="46"/>
      <c r="G2" s="46"/>
      <c r="H2" s="52"/>
      <c r="I2" s="46"/>
      <c r="J2" s="46"/>
      <c r="K2" s="46"/>
      <c r="L2" s="46"/>
      <c r="M2" s="46"/>
      <c r="N2" s="46"/>
      <c r="O2" s="46"/>
      <c r="P2" s="46"/>
      <c r="Q2" s="46"/>
    </row>
    <row r="3" spans="1:17" ht="15.5" x14ac:dyDescent="0.35">
      <c r="A3" s="83" t="s">
        <v>450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</row>
    <row r="4" spans="1:17" ht="21" x14ac:dyDescent="0.35">
      <c r="A4" s="48" t="str">
        <f>'scenario input table'!A48</f>
        <v>ProRail</v>
      </c>
      <c r="B4" s="48" t="str">
        <f>'scenario input table'!B48</f>
        <v>Kijfhoek - Zevenaar border</v>
      </c>
      <c r="C4" s="5" t="str">
        <f>'scenario input table'!D48</f>
        <v>x</v>
      </c>
      <c r="D4" s="5" t="str">
        <f>'scenario input table'!E48</f>
        <v>x</v>
      </c>
      <c r="E4" s="5" t="str">
        <f>'scenario input table'!F48</f>
        <v>25 kV AC</v>
      </c>
      <c r="F4" s="5">
        <f>'scenario input table'!G48</f>
        <v>740</v>
      </c>
      <c r="G4" s="5" t="str">
        <f>'scenario input table'!H48</f>
        <v>E5</v>
      </c>
      <c r="H4" s="5">
        <f>'scenario input table'!I48</f>
        <v>2</v>
      </c>
      <c r="I4" s="5" t="str">
        <f>'scenario input table'!J48</f>
        <v>N/A</v>
      </c>
      <c r="J4" s="5" t="str">
        <f>'scenario input table'!K48</f>
        <v>GC</v>
      </c>
      <c r="K4" s="5" t="str">
        <f>'scenario input table'!L48</f>
        <v>P/C 80/410</v>
      </c>
      <c r="L4" s="5" t="str">
        <f>'scenario input table'!M48</f>
        <v>L2 - 2.3.0d</v>
      </c>
      <c r="M4" s="5">
        <f>'scenario input table'!N48</f>
        <v>120</v>
      </c>
      <c r="N4" s="5">
        <f>'scenario input table'!O48</f>
        <v>112.7</v>
      </c>
      <c r="O4" s="5" t="str">
        <f>'scenario input table'!P48</f>
        <v>5400 (double traction)</v>
      </c>
      <c r="P4" s="5">
        <f>'scenario input table'!Q48</f>
        <v>0</v>
      </c>
      <c r="Q4" s="5" t="str">
        <f>'scenario input table'!R48</f>
        <v>Excellent</v>
      </c>
    </row>
    <row r="5" spans="1:17" x14ac:dyDescent="0.35">
      <c r="A5" s="48" t="str">
        <f>'scenario input table'!A32</f>
        <v>DB Netz</v>
      </c>
      <c r="B5" s="48" t="str">
        <f>'scenario input table'!B32</f>
        <v>Emmerich border - Oberhausen</v>
      </c>
      <c r="C5" s="5" t="str">
        <f>'scenario input table'!D32</f>
        <v>x</v>
      </c>
      <c r="D5" s="5" t="str">
        <f>'scenario input table'!E32</f>
        <v>x</v>
      </c>
      <c r="E5" s="5" t="str">
        <f>'scenario input table'!F32</f>
        <v>AC 15 kV 16,7Hz</v>
      </c>
      <c r="F5" s="5">
        <f>'scenario input table'!G32</f>
        <v>690</v>
      </c>
      <c r="G5" s="5" t="str">
        <f>'scenario input table'!H32</f>
        <v>D4</v>
      </c>
      <c r="H5" s="5">
        <f>'scenario input table'!I32</f>
        <v>2</v>
      </c>
      <c r="I5" s="5" t="str">
        <f>'scenario input table'!J32</f>
        <v>N/A</v>
      </c>
      <c r="J5" s="5" t="str">
        <f>'scenario input table'!K32</f>
        <v>GA</v>
      </c>
      <c r="K5" s="5" t="str">
        <f>'scenario input table'!L32</f>
        <v>P/C 80/410 </v>
      </c>
      <c r="L5" s="5" t="str">
        <f>'scenario input table'!M32</f>
        <v>PZB</v>
      </c>
      <c r="M5" s="5">
        <f>'scenario input table'!N32</f>
        <v>160</v>
      </c>
      <c r="N5" s="5">
        <f>'scenario input table'!O32</f>
        <v>71</v>
      </c>
      <c r="O5" s="5" t="str">
        <f>'scenario input table'!P32</f>
        <v>3120-3255</v>
      </c>
      <c r="P5" s="5" t="str">
        <f>'scenario input table'!Q32</f>
        <v>Upgrade to 3 tracks</v>
      </c>
      <c r="Q5" s="5">
        <f>'scenario input table'!R32</f>
        <v>0</v>
      </c>
    </row>
    <row r="6" spans="1:17" ht="15.5" x14ac:dyDescent="0.35">
      <c r="A6" s="81" t="s">
        <v>265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</row>
    <row r="7" spans="1:17" x14ac:dyDescent="0.35">
      <c r="A7" s="48" t="str">
        <f>'scenario input table'!A45</f>
        <v>ProRail</v>
      </c>
      <c r="B7" s="48" t="str">
        <f>'scenario input table'!B45</f>
        <v>Kijfhoek - Oldenzaal border</v>
      </c>
      <c r="C7" s="5" t="str">
        <f>'scenario input table'!D45</f>
        <v>x</v>
      </c>
      <c r="D7" s="5" t="str">
        <f>'scenario input table'!E45</f>
        <v>x</v>
      </c>
      <c r="E7" s="5" t="str">
        <f>'scenario input table'!F45</f>
        <v>1.5 kV DC</v>
      </c>
      <c r="F7" s="5">
        <f>'scenario input table'!G45</f>
        <v>600</v>
      </c>
      <c r="G7" s="5" t="str">
        <f>'scenario input table'!H45</f>
        <v>D4</v>
      </c>
      <c r="H7" s="5">
        <f>'scenario input table'!I45</f>
        <v>2</v>
      </c>
      <c r="I7" s="5" t="str">
        <f>'scenario input table'!J45</f>
        <v>N/A</v>
      </c>
      <c r="J7" s="5" t="str">
        <f>K10</f>
        <v>P/C 80/410</v>
      </c>
      <c r="K7" s="5" t="str">
        <f>'scenario input table'!L45</f>
        <v>P/C 80/410</v>
      </c>
      <c r="L7" s="5" t="str">
        <f>'scenario input table'!M45</f>
        <v>ATB EG</v>
      </c>
      <c r="M7" s="5">
        <f>'scenario input table'!N45</f>
        <v>100</v>
      </c>
      <c r="N7" s="5">
        <f>'scenario input table'!O45</f>
        <v>252.2</v>
      </c>
      <c r="O7" s="5" t="str">
        <f>'scenario input table'!P45</f>
        <v>2100-2400</v>
      </c>
      <c r="P7" s="5">
        <f>'scenario input table'!Q45</f>
        <v>0</v>
      </c>
      <c r="Q7" s="5" t="str">
        <f>'scenario input table'!R45</f>
        <v>Good</v>
      </c>
    </row>
    <row r="8" spans="1:17" x14ac:dyDescent="0.35">
      <c r="A8" s="48" t="str">
        <f>'scenario input table'!A22</f>
        <v>DB Netz</v>
      </c>
      <c r="B8" s="48" t="str">
        <f>'scenario input table'!B22</f>
        <v>Bad Bentheim border - Rheine</v>
      </c>
      <c r="C8" s="5" t="str">
        <f>'scenario input table'!D22</f>
        <v>x</v>
      </c>
      <c r="D8" s="5" t="str">
        <f>'scenario input table'!E22</f>
        <v>x</v>
      </c>
      <c r="E8" s="5" t="str">
        <f>'scenario input table'!F22</f>
        <v>AC 15 kV 16,7Hz</v>
      </c>
      <c r="F8" s="5">
        <f>'scenario input table'!G22</f>
        <v>590</v>
      </c>
      <c r="G8" s="5" t="str">
        <f>'scenario input table'!H22</f>
        <v>D4</v>
      </c>
      <c r="H8" s="5">
        <f>'scenario input table'!I22</f>
        <v>2</v>
      </c>
      <c r="I8" s="5" t="str">
        <f>'scenario input table'!J22</f>
        <v>N/A</v>
      </c>
      <c r="J8" s="5" t="str">
        <f>'scenario input table'!K22</f>
        <v>Upon request</v>
      </c>
      <c r="K8" s="5" t="str">
        <f>'scenario input table'!L22</f>
        <v>P/C 80/410</v>
      </c>
      <c r="L8" s="5" t="str">
        <f>'scenario input table'!M22</f>
        <v>PZB</v>
      </c>
      <c r="M8" s="5">
        <f>'scenario input table'!N22</f>
        <v>160</v>
      </c>
      <c r="N8" s="5">
        <f>'scenario input table'!O22</f>
        <v>30</v>
      </c>
      <c r="O8" s="5" t="str">
        <f>'scenario input table'!P22</f>
        <v>2350-2590</v>
      </c>
      <c r="P8" s="5">
        <f>'scenario input table'!Q22</f>
        <v>0</v>
      </c>
      <c r="Q8" s="5">
        <f>'scenario input table'!R22</f>
        <v>0</v>
      </c>
    </row>
    <row r="9" spans="1:17" ht="15.5" x14ac:dyDescent="0.35">
      <c r="A9" s="81" t="s">
        <v>266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</row>
    <row r="10" spans="1:17" ht="31.5" x14ac:dyDescent="0.35">
      <c r="A10" s="48" t="str">
        <f>'scenario input table'!A47</f>
        <v>ProRail</v>
      </c>
      <c r="B10" s="48" t="str">
        <f>'scenario input table'!B47</f>
        <v>Kijfhoek - Venlo border</v>
      </c>
      <c r="C10" s="5" t="str">
        <f>'scenario input table'!D47</f>
        <v>x</v>
      </c>
      <c r="D10" s="5" t="str">
        <f>'scenario input table'!E47</f>
        <v>x</v>
      </c>
      <c r="E10" s="5" t="str">
        <f>'scenario input table'!F47</f>
        <v>1.5 kV DC</v>
      </c>
      <c r="F10" s="5" t="str">
        <f>'scenario input table'!G47</f>
        <v>±650/740</v>
      </c>
      <c r="G10" s="5" t="str">
        <f>'scenario input table'!H47</f>
        <v>D4</v>
      </c>
      <c r="H10" s="5" t="str">
        <f>'scenario input table'!I47</f>
        <v>2,
4 (Boxtel- Eindhoven) </v>
      </c>
      <c r="I10" s="5" t="str">
        <f>'scenario input table'!J47</f>
        <v>N/A</v>
      </c>
      <c r="J10" s="5" t="str">
        <f>'scenario input table'!K47</f>
        <v>G2</v>
      </c>
      <c r="K10" s="5" t="str">
        <f>'scenario input table'!L47</f>
        <v>P/C 80/410</v>
      </c>
      <c r="L10" s="5" t="str">
        <f>'scenario input table'!M47</f>
        <v>ATB EG</v>
      </c>
      <c r="M10" s="5">
        <f>'scenario input table'!N47</f>
        <v>100</v>
      </c>
      <c r="N10" s="5">
        <f>'scenario input table'!O47</f>
        <v>147.80000000000001</v>
      </c>
      <c r="O10" s="5" t="str">
        <f>'scenario input table'!P47</f>
        <v>2100-2400</v>
      </c>
      <c r="P10" s="5">
        <f>'scenario input table'!Q47</f>
        <v>0</v>
      </c>
      <c r="Q10" s="5" t="str">
        <f>'scenario input table'!R47</f>
        <v>Good</v>
      </c>
    </row>
    <row r="11" spans="1:17" ht="24.5" customHeight="1" x14ac:dyDescent="0.35">
      <c r="A11" s="48" t="str">
        <f>'scenario input table'!A26</f>
        <v>DB Netz</v>
      </c>
      <c r="B11" s="48" t="str">
        <f>'scenario input table'!B26</f>
        <v>Kaldenkirchen border - Viersen</v>
      </c>
      <c r="C11" s="5" t="str">
        <f>'scenario input table'!D26</f>
        <v>x</v>
      </c>
      <c r="D11" s="5" t="str">
        <f>'scenario input table'!E26</f>
        <v>x</v>
      </c>
      <c r="E11" s="5" t="str">
        <f>'scenario input table'!F26</f>
        <v>AC 15 kV 16,7Hz</v>
      </c>
      <c r="F11" s="5">
        <f>'scenario input table'!G26</f>
        <v>740</v>
      </c>
      <c r="G11" s="5" t="str">
        <f>'scenario input table'!H26</f>
        <v>D4</v>
      </c>
      <c r="H11" s="5">
        <f>'scenario input table'!I26</f>
        <v>1</v>
      </c>
      <c r="I11" s="5" t="str">
        <f>'scenario input table'!J26</f>
        <v>N/A</v>
      </c>
      <c r="J11" s="5" t="str">
        <f>'scenario input table'!K26</f>
        <v>Upon request</v>
      </c>
      <c r="K11" s="5" t="str">
        <f>'scenario input table'!L26</f>
        <v>P/C 80/410</v>
      </c>
      <c r="L11" s="5" t="str">
        <f>'scenario input table'!M26</f>
        <v>PZB</v>
      </c>
      <c r="M11" s="5" t="str">
        <f>'scenario input table'!N26</f>
        <v>Up to 100</v>
      </c>
      <c r="N11" s="5">
        <f>'scenario input table'!O26</f>
        <v>20</v>
      </c>
      <c r="O11" s="5" t="str">
        <f>'scenario input table'!P26</f>
        <v>2340-2855</v>
      </c>
      <c r="P11" s="5" t="str">
        <f>'scenario input table'!Q26</f>
        <v>one-Track between Kaldenkirchen-Dülken</v>
      </c>
      <c r="Q11" s="5">
        <f>'scenario input table'!R26</f>
        <v>0</v>
      </c>
    </row>
    <row r="12" spans="1:17" ht="15.5" x14ac:dyDescent="0.35">
      <c r="A12" s="81" t="s">
        <v>267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</row>
    <row r="13" spans="1:17" x14ac:dyDescent="0.35">
      <c r="A13" s="48" t="str">
        <f>'scenario input table'!A46</f>
        <v>ProRail</v>
      </c>
      <c r="B13" s="48" t="str">
        <f>'scenario input table'!B46</f>
        <v>Kijfhoek - Roosendaal border</v>
      </c>
      <c r="C13" s="5" t="str">
        <f>'scenario input table'!D46</f>
        <v>x</v>
      </c>
      <c r="D13" s="5" t="str">
        <f>'scenario input table'!E46</f>
        <v>x</v>
      </c>
      <c r="E13" s="5" t="str">
        <f>'scenario input table'!F46</f>
        <v>1.5 kV DC</v>
      </c>
      <c r="F13" s="5">
        <f>'scenario input table'!G46</f>
        <v>740</v>
      </c>
      <c r="G13" s="5" t="str">
        <f>'scenario input table'!H46</f>
        <v>D4</v>
      </c>
      <c r="H13" s="5">
        <f>'scenario input table'!I46</f>
        <v>2</v>
      </c>
      <c r="I13" s="5" t="str">
        <f>'scenario input table'!J46</f>
        <v>N/A</v>
      </c>
      <c r="J13" s="5" t="str">
        <f>'scenario input table'!K46</f>
        <v>G2</v>
      </c>
      <c r="K13" s="5" t="str">
        <f>'scenario input table'!L46</f>
        <v>P/C 80/410</v>
      </c>
      <c r="L13" s="5" t="str">
        <f>'scenario input table'!M46</f>
        <v>ATB EG</v>
      </c>
      <c r="M13" s="5">
        <f>'scenario input table'!N46</f>
        <v>100</v>
      </c>
      <c r="N13" s="5">
        <f>'scenario input table'!O46</f>
        <v>42.7</v>
      </c>
      <c r="O13" s="5" t="str">
        <f>'scenario input table'!P46</f>
        <v>2100-2400</v>
      </c>
      <c r="P13" s="5">
        <f>'scenario input table'!Q46</f>
        <v>0</v>
      </c>
      <c r="Q13" s="5" t="str">
        <f>'scenario input table'!R46</f>
        <v>Good</v>
      </c>
    </row>
    <row r="14" spans="1:17" ht="78" customHeight="1" x14ac:dyDescent="0.35">
      <c r="A14" s="48" t="str">
        <f>'scenario input table'!A37</f>
        <v>Infrabel</v>
      </c>
      <c r="B14" s="48" t="str">
        <f>'scenario input table'!B37</f>
        <v>Essen border - Montzen border</v>
      </c>
      <c r="C14" s="5" t="str">
        <f>'scenario input table'!D37</f>
        <v>x</v>
      </c>
      <c r="D14" s="5" t="str">
        <f>'scenario input table'!E37</f>
        <v>x</v>
      </c>
      <c r="E14" s="5" t="str">
        <f>'scenario input table'!F37</f>
        <v>3kv</v>
      </c>
      <c r="F14" s="5" t="str">
        <f>'scenario input table'!G37</f>
        <v>740 </v>
      </c>
      <c r="G14" s="5" t="str">
        <f>'scenario input table'!H37</f>
        <v>D4</v>
      </c>
      <c r="H14" s="5">
        <f>'scenario input table'!I37</f>
        <v>2</v>
      </c>
      <c r="I14" s="5" t="str">
        <f>'scenario input table'!J37</f>
        <v>N/A</v>
      </c>
      <c r="J14" s="5" t="str">
        <f>'scenario input table'!K37</f>
        <v>GB</v>
      </c>
      <c r="K14" s="5" t="str">
        <f>'scenario input table'!L37</f>
        <v>P/C 70/400</v>
      </c>
      <c r="L14" s="5" t="str">
        <f>'scenario input table'!M37</f>
        <v>TBL1</v>
      </c>
      <c r="M14" s="5">
        <f>'scenario input table'!N37</f>
        <v>100</v>
      </c>
      <c r="N14" s="5">
        <f>'scenario input table'!O37</f>
        <v>175.2</v>
      </c>
      <c r="O14" s="5" t="str">
        <f>'scenario input table'!P37</f>
        <v>2100-1800</v>
      </c>
      <c r="P14" s="5" t="str">
        <f>'scenario input table'!Q37</f>
        <v>From Montzen border to Y. Glons Vmax is 90km / Between Antwerpen Luchtbal and Lier = comprehensive network</v>
      </c>
      <c r="Q14" s="5" t="str">
        <f>'scenario input table'!R37</f>
        <v>Limited</v>
      </c>
    </row>
    <row r="15" spans="1:17" x14ac:dyDescent="0.35">
      <c r="A15" s="48" t="str">
        <f>'scenario input table'!A18</f>
        <v>DB Netz</v>
      </c>
      <c r="B15" s="48" t="str">
        <f>'scenario input table'!B18</f>
        <v>Aachen border - Cologne</v>
      </c>
      <c r="C15" s="5" t="str">
        <f>'scenario input table'!D18</f>
        <v>x</v>
      </c>
      <c r="D15" s="5" t="str">
        <f>'scenario input table'!E18</f>
        <v>x</v>
      </c>
      <c r="E15" s="5" t="str">
        <f>'scenario input table'!F18</f>
        <v>AC 15 kV 16,7Hz</v>
      </c>
      <c r="F15" s="5">
        <f>'scenario input table'!G18</f>
        <v>740</v>
      </c>
      <c r="G15" s="5" t="str">
        <f>'scenario input table'!H18</f>
        <v>D4</v>
      </c>
      <c r="H15" s="5">
        <f>'scenario input table'!I18</f>
        <v>2</v>
      </c>
      <c r="I15" s="5" t="str">
        <f>'scenario input table'!J18</f>
        <v>&lt; 40‰</v>
      </c>
      <c r="J15" s="5" t="str">
        <f>'scenario input table'!K18</f>
        <v>Upon request</v>
      </c>
      <c r="K15" s="5" t="str">
        <f>'scenario input table'!L18</f>
        <v>P/C 80/410</v>
      </c>
      <c r="L15" s="5" t="str">
        <f>'scenario input table'!M18</f>
        <v>PZB</v>
      </c>
      <c r="M15" s="5">
        <f>'scenario input table'!N18</f>
        <v>100</v>
      </c>
      <c r="N15" s="5">
        <f>'scenario input table'!O18</f>
        <v>78</v>
      </c>
      <c r="O15" s="5" t="str">
        <f>'scenario input table'!P18</f>
        <v>1210-2905</v>
      </c>
      <c r="P15" s="5">
        <f>'scenario input table'!Q18</f>
        <v>0</v>
      </c>
      <c r="Q15" s="5" t="str">
        <f>'scenario input table'!R18</f>
        <v>Limited</v>
      </c>
    </row>
    <row r="16" spans="1:17" x14ac:dyDescent="0.35">
      <c r="A16" s="14"/>
    </row>
    <row r="17" spans="1:1" x14ac:dyDescent="0.35">
      <c r="A17" s="14"/>
    </row>
    <row r="18" spans="1:1" x14ac:dyDescent="0.35">
      <c r="A18" s="14"/>
    </row>
    <row r="19" spans="1:1" x14ac:dyDescent="0.35">
      <c r="A19" s="14"/>
    </row>
    <row r="20" spans="1:1" x14ac:dyDescent="0.35">
      <c r="A20" s="14"/>
    </row>
    <row r="21" spans="1:1" x14ac:dyDescent="0.35">
      <c r="A21" s="14"/>
    </row>
    <row r="22" spans="1:1" x14ac:dyDescent="0.35">
      <c r="A22" s="17"/>
    </row>
    <row r="23" spans="1:1" x14ac:dyDescent="0.35">
      <c r="A23" s="14"/>
    </row>
  </sheetData>
  <customSheetViews>
    <customSheetView guid="{5F5AB960-9E3B-4ABB-8B79-6A32B4EB09AF}">
      <selection activeCell="E22" sqref="E22"/>
      <pageMargins left="0" right="0" top="0" bottom="0" header="0" footer="0"/>
      <pageSetup paperSize="9" orientation="portrait" r:id="rId1"/>
    </customSheetView>
  </customSheetViews>
  <mergeCells count="5">
    <mergeCell ref="A12:Q12"/>
    <mergeCell ref="C1:D1"/>
    <mergeCell ref="A3:Q3"/>
    <mergeCell ref="A6:Q6"/>
    <mergeCell ref="A9:Q9"/>
  </mergeCells>
  <conditionalFormatting sqref="A1:XFD1048576">
    <cfRule type="cellIs" dxfId="33" priority="1" operator="between">
      <formula>0</formula>
      <formula>0</formula>
    </cfRule>
  </conditionalFormatting>
  <pageMargins left="0.7" right="0.7" top="0.78740157499999996" bottom="0.78740157499999996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18"/>
  <sheetViews>
    <sheetView zoomScale="80" zoomScaleNormal="80" workbookViewId="0">
      <selection activeCell="P1" sqref="P1:P1048576"/>
    </sheetView>
  </sheetViews>
  <sheetFormatPr baseColWidth="10" defaultColWidth="11.453125" defaultRowHeight="14.5" x14ac:dyDescent="0.35"/>
  <cols>
    <col min="1" max="1" width="11.453125" style="1"/>
    <col min="2" max="2" width="27.54296875" style="1" customWidth="1"/>
    <col min="3" max="4" width="7.453125" style="15" customWidth="1"/>
    <col min="5" max="5" width="13.7265625" style="15" customWidth="1"/>
    <col min="6" max="6" width="10.7265625" style="15" customWidth="1"/>
    <col min="7" max="7" width="10.26953125" style="15" customWidth="1"/>
    <col min="8" max="8" width="11" style="15" customWidth="1"/>
    <col min="9" max="9" width="10.54296875" style="15" customWidth="1"/>
    <col min="10" max="10" width="13.1796875" style="15" customWidth="1"/>
    <col min="11" max="12" width="13.26953125" style="15" customWidth="1"/>
    <col min="13" max="13" width="10.1796875" style="15" customWidth="1"/>
    <col min="14" max="15" width="13.26953125" style="15" customWidth="1"/>
    <col min="16" max="16" width="20.453125" style="15" customWidth="1"/>
    <col min="17" max="17" width="11.7265625" style="15" customWidth="1"/>
    <col min="18" max="18" width="13.26953125" style="10" customWidth="1"/>
    <col min="19" max="19" width="11.453125" style="10"/>
    <col min="20" max="16384" width="11.453125" style="9"/>
  </cols>
  <sheetData>
    <row r="1" spans="1:17" ht="21" x14ac:dyDescent="0.35">
      <c r="A1" s="42" t="s">
        <v>0</v>
      </c>
      <c r="B1" s="42" t="s">
        <v>1</v>
      </c>
      <c r="C1" s="82" t="s">
        <v>2</v>
      </c>
      <c r="D1" s="82"/>
      <c r="E1" s="43" t="s">
        <v>3</v>
      </c>
      <c r="F1" s="43" t="s">
        <v>4</v>
      </c>
      <c r="G1" s="43" t="s">
        <v>5</v>
      </c>
      <c r="H1" s="43" t="s">
        <v>6</v>
      </c>
      <c r="I1" s="43" t="s">
        <v>7</v>
      </c>
      <c r="J1" s="43" t="s">
        <v>8</v>
      </c>
      <c r="K1" s="43" t="s">
        <v>9</v>
      </c>
      <c r="L1" s="43" t="s">
        <v>10</v>
      </c>
      <c r="M1" s="43" t="s">
        <v>11</v>
      </c>
      <c r="N1" s="43" t="s">
        <v>12</v>
      </c>
      <c r="O1" s="43" t="s">
        <v>13</v>
      </c>
      <c r="P1" s="43" t="s">
        <v>14</v>
      </c>
      <c r="Q1" s="43" t="s">
        <v>15</v>
      </c>
    </row>
    <row r="2" spans="1:17" x14ac:dyDescent="0.35">
      <c r="A2" s="45"/>
      <c r="B2" s="45"/>
      <c r="C2" s="43" t="s">
        <v>16</v>
      </c>
      <c r="D2" s="43" t="s">
        <v>17</v>
      </c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</row>
    <row r="3" spans="1:17" ht="15.5" x14ac:dyDescent="0.35">
      <c r="A3" s="83" t="s">
        <v>451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</row>
    <row r="4" spans="1:17" ht="31.5" x14ac:dyDescent="0.35">
      <c r="A4" s="48" t="str">
        <f>'scenario input table'!A47</f>
        <v>ProRail</v>
      </c>
      <c r="B4" s="48" t="str">
        <f>'scenario input table'!B47</f>
        <v>Kijfhoek - Venlo border</v>
      </c>
      <c r="C4" s="5" t="str">
        <f>'scenario input table'!D47</f>
        <v>x</v>
      </c>
      <c r="D4" s="5" t="str">
        <f>'scenario input table'!E47</f>
        <v>x</v>
      </c>
      <c r="E4" s="5" t="str">
        <f>'scenario input table'!F47</f>
        <v>1.5 kV DC</v>
      </c>
      <c r="F4" s="5" t="str">
        <f>'scenario input table'!G47</f>
        <v>±650/740</v>
      </c>
      <c r="G4" s="5" t="str">
        <f>'scenario input table'!H47</f>
        <v>D4</v>
      </c>
      <c r="H4" s="5" t="str">
        <f>'scenario input table'!I47</f>
        <v>2,
4 (Boxtel- Eindhoven) </v>
      </c>
      <c r="I4" s="5" t="str">
        <f>'scenario input table'!J47</f>
        <v>N/A</v>
      </c>
      <c r="J4" s="5" t="str">
        <f>'scenario input table'!K47</f>
        <v>G2</v>
      </c>
      <c r="K4" s="5" t="str">
        <f>'scenario input table'!L47</f>
        <v>P/C 80/410</v>
      </c>
      <c r="L4" s="5" t="str">
        <f>'scenario input table'!M47</f>
        <v>ATB EG</v>
      </c>
      <c r="M4" s="5">
        <f>'scenario input table'!N47</f>
        <v>100</v>
      </c>
      <c r="N4" s="5">
        <f>'scenario input table'!O47</f>
        <v>147.80000000000001</v>
      </c>
      <c r="O4" s="5" t="str">
        <f>'scenario input table'!P47</f>
        <v>2100-2400</v>
      </c>
      <c r="P4" s="5">
        <f>'scenario input table'!Q47</f>
        <v>0</v>
      </c>
      <c r="Q4" s="5" t="str">
        <f>'scenario input table'!R47</f>
        <v>Good</v>
      </c>
    </row>
    <row r="5" spans="1:17" ht="24" customHeight="1" x14ac:dyDescent="0.35">
      <c r="A5" s="48" t="str">
        <f>'scenario input table'!A26</f>
        <v>DB Netz</v>
      </c>
      <c r="B5" s="48" t="str">
        <f>'scenario input table'!B26</f>
        <v>Kaldenkirchen border - Viersen</v>
      </c>
      <c r="C5" s="5" t="str">
        <f>'scenario input table'!D26</f>
        <v>x</v>
      </c>
      <c r="D5" s="5" t="str">
        <f>'scenario input table'!E26</f>
        <v>x</v>
      </c>
      <c r="E5" s="5" t="str">
        <f>'scenario input table'!F26</f>
        <v>AC 15 kV 16,7Hz</v>
      </c>
      <c r="F5" s="5">
        <f>'scenario input table'!G26</f>
        <v>740</v>
      </c>
      <c r="G5" s="5" t="str">
        <f>'scenario input table'!H26</f>
        <v>D4</v>
      </c>
      <c r="H5" s="5">
        <f>'scenario input table'!I26</f>
        <v>1</v>
      </c>
      <c r="I5" s="5" t="str">
        <f>'scenario input table'!J26</f>
        <v>N/A</v>
      </c>
      <c r="J5" s="5" t="str">
        <f>'scenario input table'!K26</f>
        <v>Upon request</v>
      </c>
      <c r="K5" s="5" t="str">
        <f>'scenario input table'!L26</f>
        <v>P/C 80/410</v>
      </c>
      <c r="L5" s="5" t="str">
        <f>'scenario input table'!M26</f>
        <v>PZB</v>
      </c>
      <c r="M5" s="5" t="str">
        <f>'scenario input table'!N26</f>
        <v>Up to 100</v>
      </c>
      <c r="N5" s="5">
        <f>'scenario input table'!O26</f>
        <v>20</v>
      </c>
      <c r="O5" s="5" t="str">
        <f>'scenario input table'!P26</f>
        <v>2340-2855</v>
      </c>
      <c r="P5" s="5" t="str">
        <f>'scenario input table'!Q26</f>
        <v>one-Track between Kaldenkirchen-Dülken</v>
      </c>
      <c r="Q5" s="5">
        <f>'scenario input table'!R26</f>
        <v>0</v>
      </c>
    </row>
    <row r="6" spans="1:17" ht="15.5" x14ac:dyDescent="0.35">
      <c r="A6" s="81" t="s">
        <v>453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</row>
    <row r="7" spans="1:17" ht="24" customHeight="1" x14ac:dyDescent="0.35">
      <c r="A7" s="48" t="str">
        <f>'scenario input table'!A48</f>
        <v>ProRail</v>
      </c>
      <c r="B7" s="48" t="str">
        <f>'scenario input table'!B48</f>
        <v>Kijfhoek - Zevenaar border</v>
      </c>
      <c r="C7" s="5" t="str">
        <f>'scenario input table'!D48</f>
        <v>x</v>
      </c>
      <c r="D7" s="5" t="str">
        <f>'scenario input table'!E48</f>
        <v>x</v>
      </c>
      <c r="E7" s="5" t="str">
        <f>'scenario input table'!F48</f>
        <v>25 kV AC</v>
      </c>
      <c r="F7" s="5">
        <f>'scenario input table'!G48</f>
        <v>740</v>
      </c>
      <c r="G7" s="5" t="str">
        <f>'scenario input table'!H48</f>
        <v>E5</v>
      </c>
      <c r="H7" s="5">
        <f>'scenario input table'!I48</f>
        <v>2</v>
      </c>
      <c r="I7" s="5" t="str">
        <f>'scenario input table'!J48</f>
        <v>N/A</v>
      </c>
      <c r="J7" s="5" t="str">
        <f>'scenario input table'!K48</f>
        <v>GC</v>
      </c>
      <c r="K7" s="5" t="str">
        <f>'scenario input table'!L48</f>
        <v>P/C 80/410</v>
      </c>
      <c r="L7" s="5" t="str">
        <f>'scenario input table'!M48</f>
        <v>L2 - 2.3.0d</v>
      </c>
      <c r="M7" s="5">
        <f>'scenario input table'!N48</f>
        <v>120</v>
      </c>
      <c r="N7" s="5">
        <f>'scenario input table'!O48</f>
        <v>112.7</v>
      </c>
      <c r="O7" s="5" t="str">
        <f>'scenario input table'!P48</f>
        <v>5400 (double traction)</v>
      </c>
      <c r="P7" s="5">
        <f>'scenario input table'!Q48</f>
        <v>0</v>
      </c>
      <c r="Q7" s="5" t="str">
        <f>'scenario input table'!R48</f>
        <v>Excellent</v>
      </c>
    </row>
    <row r="8" spans="1:17" x14ac:dyDescent="0.35">
      <c r="A8" s="48" t="str">
        <f>'scenario input table'!A32</f>
        <v>DB Netz</v>
      </c>
      <c r="B8" s="48" t="str">
        <f>'scenario input table'!B32</f>
        <v>Emmerich border - Oberhausen</v>
      </c>
      <c r="C8" s="5" t="str">
        <f>'scenario input table'!D32</f>
        <v>x</v>
      </c>
      <c r="D8" s="5" t="str">
        <f>'scenario input table'!E32</f>
        <v>x</v>
      </c>
      <c r="E8" s="5" t="str">
        <f>'scenario input table'!F32</f>
        <v>AC 15 kV 16,7Hz</v>
      </c>
      <c r="F8" s="5">
        <f>'scenario input table'!G32</f>
        <v>690</v>
      </c>
      <c r="G8" s="5" t="str">
        <f>'scenario input table'!H32</f>
        <v>D4</v>
      </c>
      <c r="H8" s="5">
        <f>'scenario input table'!I32</f>
        <v>2</v>
      </c>
      <c r="I8" s="5" t="str">
        <f>'scenario input table'!J32</f>
        <v>N/A</v>
      </c>
      <c r="J8" s="5" t="str">
        <f>'scenario input table'!K32</f>
        <v>GA</v>
      </c>
      <c r="K8" s="5" t="str">
        <f>'scenario input table'!L32</f>
        <v>P/C 80/410 </v>
      </c>
      <c r="L8" s="5" t="str">
        <f>'scenario input table'!M32</f>
        <v>PZB</v>
      </c>
      <c r="M8" s="5">
        <f>'scenario input table'!N32</f>
        <v>160</v>
      </c>
      <c r="N8" s="5">
        <f>'scenario input table'!O32</f>
        <v>71</v>
      </c>
      <c r="O8" s="5" t="str">
        <f>'scenario input table'!P32</f>
        <v>3120-3255</v>
      </c>
      <c r="P8" s="5" t="str">
        <f>'scenario input table'!Q32</f>
        <v>Upgrade to 3 tracks</v>
      </c>
      <c r="Q8" s="5">
        <f>'scenario input table'!R32</f>
        <v>0</v>
      </c>
    </row>
    <row r="9" spans="1:17" ht="15.5" x14ac:dyDescent="0.35">
      <c r="A9" s="81" t="s">
        <v>454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</row>
    <row r="10" spans="1:17" x14ac:dyDescent="0.35">
      <c r="A10" s="48" t="str">
        <f>'scenario input table'!A45</f>
        <v>ProRail</v>
      </c>
      <c r="B10" s="48" t="str">
        <f>'scenario input table'!B45</f>
        <v>Kijfhoek - Oldenzaal border</v>
      </c>
      <c r="C10" s="5" t="str">
        <f>'scenario input table'!D45</f>
        <v>x</v>
      </c>
      <c r="D10" s="5" t="str">
        <f>'scenario input table'!E45</f>
        <v>x</v>
      </c>
      <c r="E10" s="5" t="str">
        <f>'scenario input table'!F45</f>
        <v>1.5 kV DC</v>
      </c>
      <c r="F10" s="5">
        <f>'scenario input table'!G45</f>
        <v>600</v>
      </c>
      <c r="G10" s="5" t="str">
        <f>'scenario input table'!H45</f>
        <v>D4</v>
      </c>
      <c r="H10" s="5">
        <f>'scenario input table'!I45</f>
        <v>2</v>
      </c>
      <c r="I10" s="5" t="str">
        <f>'scenario input table'!J45</f>
        <v>N/A</v>
      </c>
      <c r="J10" s="5" t="str">
        <f>'scenario input table'!K45</f>
        <v>G2</v>
      </c>
      <c r="K10" s="5" t="str">
        <f>'scenario input table'!L45</f>
        <v>P/C 80/410</v>
      </c>
      <c r="L10" s="5" t="str">
        <f>'scenario input table'!M45</f>
        <v>ATB EG</v>
      </c>
      <c r="M10" s="5">
        <f>'scenario input table'!N45</f>
        <v>100</v>
      </c>
      <c r="N10" s="5">
        <f>'scenario input table'!O45</f>
        <v>252.2</v>
      </c>
      <c r="O10" s="5" t="str">
        <f>'scenario input table'!P45</f>
        <v>2100-2400</v>
      </c>
      <c r="P10" s="5">
        <f>'scenario input table'!Q45</f>
        <v>0</v>
      </c>
      <c r="Q10" s="5" t="str">
        <f>'scenario input table'!R45</f>
        <v>Good</v>
      </c>
    </row>
    <row r="11" spans="1:17" x14ac:dyDescent="0.35">
      <c r="A11" s="48" t="str">
        <f>'scenario input table'!A22</f>
        <v>DB Netz</v>
      </c>
      <c r="B11" s="48" t="str">
        <f>'scenario input table'!B22</f>
        <v>Bad Bentheim border - Rheine</v>
      </c>
      <c r="C11" s="5" t="str">
        <f>'scenario input table'!D22</f>
        <v>x</v>
      </c>
      <c r="D11" s="5" t="str">
        <f>'scenario input table'!E22</f>
        <v>x</v>
      </c>
      <c r="E11" s="5" t="str">
        <f>'scenario input table'!F22</f>
        <v>AC 15 kV 16,7Hz</v>
      </c>
      <c r="F11" s="5">
        <f>'scenario input table'!G22</f>
        <v>590</v>
      </c>
      <c r="G11" s="5" t="str">
        <f>'scenario input table'!H22</f>
        <v>D4</v>
      </c>
      <c r="H11" s="5">
        <f>'scenario input table'!I22</f>
        <v>2</v>
      </c>
      <c r="I11" s="5" t="str">
        <f>'scenario input table'!J22</f>
        <v>N/A</v>
      </c>
      <c r="J11" s="5" t="str">
        <f>'scenario input table'!K22</f>
        <v>Upon request</v>
      </c>
      <c r="K11" s="5" t="str">
        <f>'scenario input table'!L22</f>
        <v>P/C 80/410</v>
      </c>
      <c r="L11" s="5" t="str">
        <f>'scenario input table'!M22</f>
        <v>PZB</v>
      </c>
      <c r="M11" s="5">
        <f>'scenario input table'!N22</f>
        <v>160</v>
      </c>
      <c r="N11" s="5">
        <f>'scenario input table'!O22</f>
        <v>30</v>
      </c>
      <c r="O11" s="5" t="str">
        <f>'scenario input table'!P22</f>
        <v>2350-2590</v>
      </c>
      <c r="P11" s="5">
        <f>'scenario input table'!Q22</f>
        <v>0</v>
      </c>
      <c r="Q11" s="5">
        <f>'scenario input table'!R22</f>
        <v>0</v>
      </c>
    </row>
    <row r="12" spans="1:17" ht="15.5" x14ac:dyDescent="0.35">
      <c r="A12" s="81" t="s">
        <v>268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</row>
    <row r="13" spans="1:17" x14ac:dyDescent="0.35">
      <c r="A13" s="48" t="str">
        <f>'scenario input table'!A46</f>
        <v>ProRail</v>
      </c>
      <c r="B13" s="48" t="str">
        <f>'scenario input table'!B46</f>
        <v>Kijfhoek - Roosendaal border</v>
      </c>
      <c r="C13" s="5" t="str">
        <f>'scenario input table'!D46</f>
        <v>x</v>
      </c>
      <c r="D13" s="5" t="str">
        <f>'scenario input table'!E46</f>
        <v>x</v>
      </c>
      <c r="E13" s="5" t="str">
        <f>'scenario input table'!F46</f>
        <v>1.5 kV DC</v>
      </c>
      <c r="F13" s="5">
        <f>'scenario input table'!G46</f>
        <v>740</v>
      </c>
      <c r="G13" s="5" t="str">
        <f>'scenario input table'!H46</f>
        <v>D4</v>
      </c>
      <c r="H13" s="5">
        <f>'scenario input table'!I46</f>
        <v>2</v>
      </c>
      <c r="I13" s="5" t="str">
        <f>'scenario input table'!J46</f>
        <v>N/A</v>
      </c>
      <c r="J13" s="5" t="str">
        <f>'scenario input table'!K46</f>
        <v>G2</v>
      </c>
      <c r="K13" s="5" t="str">
        <f>'scenario input table'!L46</f>
        <v>P/C 80/410</v>
      </c>
      <c r="L13" s="5" t="str">
        <f>'scenario input table'!M46</f>
        <v>ATB EG</v>
      </c>
      <c r="M13" s="5">
        <f>'scenario input table'!N46</f>
        <v>100</v>
      </c>
      <c r="N13" s="5">
        <f>'scenario input table'!O46</f>
        <v>42.7</v>
      </c>
      <c r="O13" s="5" t="str">
        <f>'scenario input table'!P46</f>
        <v>2100-2400</v>
      </c>
      <c r="P13" s="5">
        <f>'scenario input table'!Q46</f>
        <v>0</v>
      </c>
      <c r="Q13" s="5" t="str">
        <f>'scenario input table'!R46</f>
        <v>Good</v>
      </c>
    </row>
    <row r="14" spans="1:17" ht="54" customHeight="1" x14ac:dyDescent="0.35">
      <c r="A14" s="48" t="str">
        <f>'scenario input table'!A37</f>
        <v>Infrabel</v>
      </c>
      <c r="B14" s="48" t="str">
        <f>'scenario input table'!B37</f>
        <v>Essen border - Montzen border</v>
      </c>
      <c r="C14" s="5" t="str">
        <f>'scenario input table'!D37</f>
        <v>x</v>
      </c>
      <c r="D14" s="5" t="str">
        <f>'scenario input table'!E37</f>
        <v>x</v>
      </c>
      <c r="E14" s="5" t="str">
        <f>'scenario input table'!F37</f>
        <v>3kv</v>
      </c>
      <c r="F14" s="5" t="str">
        <f>'scenario input table'!G37</f>
        <v>740 </v>
      </c>
      <c r="G14" s="5" t="str">
        <f>'scenario input table'!H37</f>
        <v>D4</v>
      </c>
      <c r="H14" s="5">
        <f>'scenario input table'!I37</f>
        <v>2</v>
      </c>
      <c r="I14" s="5" t="str">
        <f>'scenario input table'!J37</f>
        <v>N/A</v>
      </c>
      <c r="J14" s="5" t="str">
        <f>'scenario input table'!K37</f>
        <v>GB</v>
      </c>
      <c r="K14" s="5" t="str">
        <f>'scenario input table'!L37</f>
        <v>P/C 70/400</v>
      </c>
      <c r="L14" s="5" t="str">
        <f>'scenario input table'!M37</f>
        <v>TBL1</v>
      </c>
      <c r="M14" s="5">
        <f>'scenario input table'!N37</f>
        <v>100</v>
      </c>
      <c r="N14" s="5">
        <f>'scenario input table'!O37</f>
        <v>175.2</v>
      </c>
      <c r="O14" s="5" t="str">
        <f>'scenario input table'!P37</f>
        <v>2100-1800</v>
      </c>
      <c r="P14" s="5" t="str">
        <f>'scenario input table'!Q37</f>
        <v>From Montzen border to Y. Glons Vmax is 90km / Between Antwerpen Luchtbal and Lier = comprehensive network</v>
      </c>
      <c r="Q14" s="5" t="str">
        <f>'scenario input table'!R37</f>
        <v>Limited</v>
      </c>
    </row>
    <row r="15" spans="1:17" ht="15.5" customHeight="1" x14ac:dyDescent="0.35">
      <c r="A15" s="48" t="str">
        <f>'scenario input table'!A18</f>
        <v>DB Netz</v>
      </c>
      <c r="B15" s="48" t="str">
        <f>'scenario input table'!B18</f>
        <v>Aachen border - Cologne</v>
      </c>
      <c r="C15" s="5" t="str">
        <f>'scenario input table'!D18</f>
        <v>x</v>
      </c>
      <c r="D15" s="5" t="str">
        <f>'scenario input table'!E18</f>
        <v>x</v>
      </c>
      <c r="E15" s="5" t="str">
        <f>'scenario input table'!F18</f>
        <v>AC 15 kV 16,7Hz</v>
      </c>
      <c r="F15" s="5">
        <f>'scenario input table'!G18</f>
        <v>740</v>
      </c>
      <c r="G15" s="5" t="str">
        <f>'scenario input table'!H18</f>
        <v>D4</v>
      </c>
      <c r="H15" s="5">
        <f>'scenario input table'!I18</f>
        <v>2</v>
      </c>
      <c r="I15" s="5" t="str">
        <f>'scenario input table'!J18</f>
        <v>&lt; 40‰</v>
      </c>
      <c r="J15" s="5" t="str">
        <f>'scenario input table'!K18</f>
        <v>Upon request</v>
      </c>
      <c r="K15" s="5" t="str">
        <f>'scenario input table'!L18</f>
        <v>P/C 80/410</v>
      </c>
      <c r="L15" s="5" t="str">
        <f>'scenario input table'!M18</f>
        <v>PZB</v>
      </c>
      <c r="M15" s="5">
        <f>'scenario input table'!N18</f>
        <v>100</v>
      </c>
      <c r="N15" s="5">
        <f>'scenario input table'!O18</f>
        <v>78</v>
      </c>
      <c r="O15" s="5" t="str">
        <f>'scenario input table'!P18</f>
        <v>1210-2905</v>
      </c>
      <c r="P15" s="5">
        <f>'scenario input table'!Q18</f>
        <v>0</v>
      </c>
      <c r="Q15" s="5" t="str">
        <f>'scenario input table'!R18</f>
        <v>Limited</v>
      </c>
    </row>
    <row r="16" spans="1:17" x14ac:dyDescent="0.35">
      <c r="A16" s="14"/>
    </row>
    <row r="17" spans="1:1" x14ac:dyDescent="0.35">
      <c r="A17" s="14"/>
    </row>
    <row r="18" spans="1:1" x14ac:dyDescent="0.35">
      <c r="A18" s="14"/>
    </row>
  </sheetData>
  <customSheetViews>
    <customSheetView guid="{5F5AB960-9E3B-4ABB-8B79-6A32B4EB09AF}" topLeftCell="B1">
      <selection activeCell="H21" sqref="H21"/>
      <pageMargins left="0" right="0" top="0" bottom="0" header="0" footer="0"/>
      <pageSetup paperSize="9" orientation="portrait" r:id="rId1"/>
    </customSheetView>
  </customSheetViews>
  <mergeCells count="5">
    <mergeCell ref="C1:D1"/>
    <mergeCell ref="A3:Q3"/>
    <mergeCell ref="A6:Q6"/>
    <mergeCell ref="A9:Q9"/>
    <mergeCell ref="A12:Q12"/>
  </mergeCells>
  <conditionalFormatting sqref="A1:XFD1048576">
    <cfRule type="cellIs" dxfId="32" priority="1" operator="between">
      <formula>0</formula>
      <formula>0</formula>
    </cfRule>
  </conditionalFormatting>
  <pageMargins left="0.7" right="0.7" top="0.78740157499999996" bottom="0.78740157499999996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13"/>
  <sheetViews>
    <sheetView zoomScale="80" zoomScaleNormal="80" workbookViewId="0">
      <selection activeCell="C2" sqref="C1:U1048576"/>
    </sheetView>
  </sheetViews>
  <sheetFormatPr baseColWidth="10" defaultColWidth="11.453125" defaultRowHeight="14.5" x14ac:dyDescent="0.35"/>
  <cols>
    <col min="1" max="1" width="11.453125" style="18"/>
    <col min="2" max="2" width="27.54296875" style="1" customWidth="1"/>
    <col min="3" max="3" width="6" style="19" customWidth="1"/>
    <col min="4" max="4" width="6.7265625" style="19" customWidth="1"/>
    <col min="5" max="5" width="13.7265625" style="19" customWidth="1"/>
    <col min="6" max="6" width="10.7265625" style="19" customWidth="1"/>
    <col min="7" max="7" width="10.26953125" style="19" customWidth="1"/>
    <col min="8" max="8" width="11" style="19" customWidth="1"/>
    <col min="9" max="9" width="10.54296875" style="19" customWidth="1"/>
    <col min="10" max="10" width="11.54296875" style="19" customWidth="1"/>
    <col min="11" max="11" width="13.26953125" style="19" customWidth="1"/>
    <col min="12" max="12" width="12.1796875" style="19" customWidth="1"/>
    <col min="13" max="13" width="9.26953125" style="19" customWidth="1"/>
    <col min="14" max="15" width="13.26953125" style="19" customWidth="1"/>
    <col min="16" max="16" width="20.453125" style="19" customWidth="1"/>
    <col min="17" max="17" width="11.7265625" style="19" customWidth="1"/>
    <col min="18" max="18" width="13.26953125" style="13" customWidth="1"/>
    <col min="19" max="21" width="11.453125" style="13"/>
  </cols>
  <sheetData>
    <row r="1" spans="1:17" ht="21" x14ac:dyDescent="0.35">
      <c r="A1" s="42" t="s">
        <v>0</v>
      </c>
      <c r="B1" s="42" t="s">
        <v>1</v>
      </c>
      <c r="C1" s="82" t="s">
        <v>2</v>
      </c>
      <c r="D1" s="82"/>
      <c r="E1" s="43" t="s">
        <v>3</v>
      </c>
      <c r="F1" s="43" t="s">
        <v>4</v>
      </c>
      <c r="G1" s="43" t="s">
        <v>5</v>
      </c>
      <c r="H1" s="52" t="s">
        <v>6</v>
      </c>
      <c r="I1" s="52" t="s">
        <v>7</v>
      </c>
      <c r="J1" s="52" t="s">
        <v>8</v>
      </c>
      <c r="K1" s="43" t="s">
        <v>9</v>
      </c>
      <c r="L1" s="43" t="s">
        <v>10</v>
      </c>
      <c r="M1" s="43" t="s">
        <v>11</v>
      </c>
      <c r="N1" s="43" t="s">
        <v>12</v>
      </c>
      <c r="O1" s="43" t="s">
        <v>13</v>
      </c>
      <c r="P1" s="43" t="s">
        <v>14</v>
      </c>
      <c r="Q1" s="43" t="s">
        <v>15</v>
      </c>
    </row>
    <row r="2" spans="1:17" x14ac:dyDescent="0.35">
      <c r="A2" s="49"/>
      <c r="B2" s="45"/>
      <c r="C2" s="50" t="s">
        <v>16</v>
      </c>
      <c r="D2" s="50" t="s">
        <v>17</v>
      </c>
      <c r="E2" s="51"/>
      <c r="F2" s="51"/>
      <c r="G2" s="51"/>
      <c r="H2" s="46"/>
      <c r="I2" s="46"/>
      <c r="J2" s="51"/>
      <c r="K2" s="51"/>
      <c r="L2" s="51"/>
      <c r="M2" s="51"/>
      <c r="N2" s="46"/>
      <c r="O2" s="51"/>
      <c r="P2" s="51"/>
      <c r="Q2" s="51"/>
    </row>
    <row r="3" spans="1:17" ht="15.5" x14ac:dyDescent="0.35">
      <c r="A3" s="85" t="s">
        <v>269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</row>
    <row r="4" spans="1:17" x14ac:dyDescent="0.35">
      <c r="A4" s="48" t="str">
        <f>'scenario input table'!A46</f>
        <v>ProRail</v>
      </c>
      <c r="B4" s="48" t="str">
        <f>'scenario input table'!B46</f>
        <v>Kijfhoek - Roosendaal border</v>
      </c>
      <c r="C4" s="5" t="str">
        <f>'scenario input table'!D46</f>
        <v>x</v>
      </c>
      <c r="D4" s="5" t="str">
        <f>'scenario input table'!E46</f>
        <v>x</v>
      </c>
      <c r="E4" s="5" t="str">
        <f>'scenario input table'!F46</f>
        <v>1.5 kV DC</v>
      </c>
      <c r="F4" s="5">
        <f>'scenario input table'!G46</f>
        <v>740</v>
      </c>
      <c r="G4" s="5" t="str">
        <f>'scenario input table'!H46</f>
        <v>D4</v>
      </c>
      <c r="H4" s="5">
        <f>'scenario input table'!I46</f>
        <v>2</v>
      </c>
      <c r="I4" s="5" t="str">
        <f>'scenario input table'!J46</f>
        <v>N/A</v>
      </c>
      <c r="J4" s="5" t="str">
        <f>'scenario input table'!K46</f>
        <v>G2</v>
      </c>
      <c r="K4" s="5" t="str">
        <f>'scenario input table'!L46</f>
        <v>P/C 80/410</v>
      </c>
      <c r="L4" s="5" t="str">
        <f>'scenario input table'!M46</f>
        <v>ATB EG</v>
      </c>
      <c r="M4" s="5">
        <f>'scenario input table'!N46</f>
        <v>100</v>
      </c>
      <c r="N4" s="5">
        <f>'scenario input table'!O46</f>
        <v>42.7</v>
      </c>
      <c r="O4" s="5" t="str">
        <f>'scenario input table'!P46</f>
        <v>2100-2400</v>
      </c>
      <c r="P4" s="5">
        <f>'scenario input table'!Q46</f>
        <v>0</v>
      </c>
      <c r="Q4" s="5" t="str">
        <f>'scenario input table'!R46</f>
        <v>Good</v>
      </c>
    </row>
    <row r="5" spans="1:17" x14ac:dyDescent="0.35">
      <c r="A5" s="48" t="str">
        <f>'scenario input table'!A39</f>
        <v>Infrabel</v>
      </c>
      <c r="B5" s="48" t="str">
        <f>'scenario input table'!B39</f>
        <v>Antwerp - Essen border</v>
      </c>
      <c r="C5" s="5" t="str">
        <f>'scenario input table'!D39</f>
        <v>x</v>
      </c>
      <c r="D5" s="5" t="str">
        <f>'scenario input table'!E39</f>
        <v>x</v>
      </c>
      <c r="E5" s="5" t="str">
        <f>'scenario input table'!F39</f>
        <v>3kv</v>
      </c>
      <c r="F5" s="5">
        <f>'scenario input table'!G39</f>
        <v>740</v>
      </c>
      <c r="G5" s="5" t="str">
        <f>'scenario input table'!H39</f>
        <v>D4</v>
      </c>
      <c r="H5" s="5">
        <f>'scenario input table'!I39</f>
        <v>2</v>
      </c>
      <c r="I5" s="5" t="str">
        <f>'scenario input table'!J39</f>
        <v>N/A</v>
      </c>
      <c r="J5" s="5" t="str">
        <f>'scenario input table'!K39</f>
        <v>GB</v>
      </c>
      <c r="K5" s="5" t="str">
        <f>'scenario input table'!L39</f>
        <v>P/C 70/400</v>
      </c>
      <c r="L5" s="5" t="str">
        <f>'scenario input table'!M39</f>
        <v>TBL1</v>
      </c>
      <c r="M5" s="5">
        <f>'scenario input table'!N39</f>
        <v>100</v>
      </c>
      <c r="N5" s="5">
        <f>'scenario input table'!O39</f>
        <v>23</v>
      </c>
      <c r="O5" s="5" t="str">
        <f>'scenario input table'!P39</f>
        <v>2200-2470</v>
      </c>
      <c r="P5" s="5">
        <f>'scenario input table'!Q39</f>
        <v>0</v>
      </c>
      <c r="Q5" s="5" t="str">
        <f>'scenario input table'!R39</f>
        <v>Limited</v>
      </c>
    </row>
    <row r="6" spans="1:17" ht="15.5" x14ac:dyDescent="0.35">
      <c r="A6" s="81" t="s">
        <v>270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</row>
    <row r="7" spans="1:17" ht="54.5" customHeight="1" x14ac:dyDescent="0.35">
      <c r="A7" s="48" t="str">
        <f>'scenario input table'!A34</f>
        <v>Infrabel</v>
      </c>
      <c r="B7" s="48" t="str">
        <f>'scenario input table'!B34</f>
        <v>Antwerp - Montzen border</v>
      </c>
      <c r="C7" s="5" t="str">
        <f>'scenario input table'!D34</f>
        <v>x</v>
      </c>
      <c r="D7" s="5" t="str">
        <f>'scenario input table'!E34</f>
        <v>x</v>
      </c>
      <c r="E7" s="5" t="str">
        <f>'scenario input table'!F34</f>
        <v>3kv</v>
      </c>
      <c r="F7" s="5">
        <f>'scenario input table'!G34</f>
        <v>740</v>
      </c>
      <c r="G7" s="5" t="str">
        <f>'scenario input table'!H34</f>
        <v>D4</v>
      </c>
      <c r="H7" s="5">
        <f>'scenario input table'!I34</f>
        <v>2</v>
      </c>
      <c r="I7" s="5" t="str">
        <f>'scenario input table'!J34</f>
        <v>N/A</v>
      </c>
      <c r="J7" s="5" t="str">
        <f>'scenario input table'!K34</f>
        <v>GB</v>
      </c>
      <c r="K7" s="5" t="str">
        <f>'scenario input table'!L34</f>
        <v>P/C 70/400</v>
      </c>
      <c r="L7" s="5" t="str">
        <f>'scenario input table'!M34</f>
        <v>TBL1</v>
      </c>
      <c r="M7" s="5">
        <f>'scenario input table'!N34</f>
        <v>100</v>
      </c>
      <c r="N7" s="5">
        <f>'scenario input table'!O34</f>
        <v>152.19999999999999</v>
      </c>
      <c r="O7" s="5" t="str">
        <f>'scenario input table'!P34</f>
        <v>1800-2000</v>
      </c>
      <c r="P7" s="5" t="str">
        <f>'scenario input table'!Q34</f>
        <v>From Montzen border to Y. Glons Vmax is 90km  / Between Antwerpen Luchtbal and Lier = comprehensive network</v>
      </c>
      <c r="Q7" s="5" t="str">
        <f>'scenario input table'!R34</f>
        <v>Limited</v>
      </c>
    </row>
    <row r="8" spans="1:17" x14ac:dyDescent="0.35">
      <c r="A8" s="48" t="str">
        <f>'scenario input table'!A18</f>
        <v>DB Netz</v>
      </c>
      <c r="B8" s="48" t="str">
        <f>'scenario input table'!B18</f>
        <v>Aachen border - Cologne</v>
      </c>
      <c r="C8" s="5" t="str">
        <f>'scenario input table'!D18</f>
        <v>x</v>
      </c>
      <c r="D8" s="5" t="str">
        <f>'scenario input table'!E18</f>
        <v>x</v>
      </c>
      <c r="E8" s="5" t="str">
        <f>'scenario input table'!F18</f>
        <v>AC 15 kV 16,7Hz</v>
      </c>
      <c r="F8" s="5">
        <f>'scenario input table'!G18</f>
        <v>740</v>
      </c>
      <c r="G8" s="5" t="str">
        <f>'scenario input table'!H18</f>
        <v>D4</v>
      </c>
      <c r="H8" s="5">
        <f>'scenario input table'!I18</f>
        <v>2</v>
      </c>
      <c r="I8" s="5" t="str">
        <f>'scenario input table'!J18</f>
        <v>&lt; 40‰</v>
      </c>
      <c r="J8" s="5" t="str">
        <f>'scenario input table'!K18</f>
        <v>Upon request</v>
      </c>
      <c r="K8" s="5" t="str">
        <f>'scenario input table'!L18</f>
        <v>P/C 80/410</v>
      </c>
      <c r="L8" s="5" t="str">
        <f>'scenario input table'!M18</f>
        <v>PZB</v>
      </c>
      <c r="M8" s="5">
        <f>'scenario input table'!N18</f>
        <v>100</v>
      </c>
      <c r="N8" s="5">
        <f>'scenario input table'!O18</f>
        <v>78</v>
      </c>
      <c r="O8" s="5" t="str">
        <f>'scenario input table'!P18</f>
        <v>1210-2905</v>
      </c>
      <c r="P8" s="5">
        <f>'scenario input table'!Q18</f>
        <v>0</v>
      </c>
      <c r="Q8" s="5" t="str">
        <f>'scenario input table'!R18</f>
        <v>Limited</v>
      </c>
    </row>
    <row r="9" spans="1:17" ht="15.5" x14ac:dyDescent="0.35">
      <c r="A9" s="87" t="s">
        <v>271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</row>
    <row r="10" spans="1:17" ht="31.5" x14ac:dyDescent="0.35">
      <c r="A10" s="48" t="str">
        <f>'scenario input table'!A44</f>
        <v>ProRail</v>
      </c>
      <c r="B10" s="48" t="str">
        <f>'scenario input table'!B44</f>
        <v>Kijfhoek - Eindhoven</v>
      </c>
      <c r="C10" s="5" t="str">
        <f>'scenario input table'!D44</f>
        <v>x</v>
      </c>
      <c r="D10" s="5" t="str">
        <f>'scenario input table'!E44</f>
        <v>x</v>
      </c>
      <c r="E10" s="5" t="str">
        <f>'scenario input table'!F44</f>
        <v>1.5 kV DC</v>
      </c>
      <c r="F10" s="5" t="str">
        <f>'scenario input table'!G44</f>
        <v>±650/740</v>
      </c>
      <c r="G10" s="5" t="str">
        <f>'scenario input table'!H44</f>
        <v>D4</v>
      </c>
      <c r="H10" s="5" t="str">
        <f>'scenario input table'!I44</f>
        <v>2,
4 (Boxtel- Eindhoven) </v>
      </c>
      <c r="I10" s="5" t="str">
        <f>'scenario input table'!J44</f>
        <v>N/A</v>
      </c>
      <c r="J10" s="5" t="str">
        <f>'scenario input table'!K44</f>
        <v>G2</v>
      </c>
      <c r="K10" s="5" t="str">
        <f>'scenario input table'!L44</f>
        <v>P/C 80/410</v>
      </c>
      <c r="L10" s="5" t="str">
        <f>'scenario input table'!M44</f>
        <v>ATB EG</v>
      </c>
      <c r="M10" s="5">
        <f>'scenario input table'!N44</f>
        <v>100</v>
      </c>
      <c r="N10" s="5">
        <f>'scenario input table'!O44</f>
        <v>93</v>
      </c>
      <c r="O10" s="5" t="str">
        <f>'scenario input table'!P44</f>
        <v>2100-2400</v>
      </c>
      <c r="P10" s="5">
        <f>'scenario input table'!Q44</f>
        <v>0</v>
      </c>
      <c r="Q10" s="5" t="str">
        <f>'scenario input table'!R44</f>
        <v>Excellent</v>
      </c>
    </row>
    <row r="11" spans="1:17" x14ac:dyDescent="0.35">
      <c r="A11" s="48" t="str">
        <f>'scenario input table'!A43</f>
        <v>ProRail</v>
      </c>
      <c r="B11" s="48" t="str">
        <f>'scenario input table'!B43</f>
        <v>Eindhoven - Sittard - Eijsden border</v>
      </c>
      <c r="C11" s="5" t="str">
        <f>'scenario input table'!D43</f>
        <v>x</v>
      </c>
      <c r="D11" s="5" t="str">
        <f>'scenario input table'!E43</f>
        <v>x</v>
      </c>
      <c r="E11" s="5" t="str">
        <f>'scenario input table'!F43</f>
        <v>1.5 kV DC</v>
      </c>
      <c r="F11" s="5" t="str">
        <f>'scenario input table'!G43</f>
        <v>±630</v>
      </c>
      <c r="G11" s="5" t="str">
        <f>'scenario input table'!H43</f>
        <v>D4</v>
      </c>
      <c r="H11" s="5">
        <f>'scenario input table'!I43</f>
        <v>2</v>
      </c>
      <c r="I11" s="5" t="str">
        <f>'scenario input table'!J43</f>
        <v>N/A</v>
      </c>
      <c r="J11" s="5" t="str">
        <f>'scenario input table'!K43</f>
        <v>G2</v>
      </c>
      <c r="K11" s="5" t="str">
        <f>'scenario input table'!L43</f>
        <v>P/C 80/410</v>
      </c>
      <c r="L11" s="5" t="str">
        <f>'scenario input table'!M43</f>
        <v>ATB EG</v>
      </c>
      <c r="M11" s="5">
        <f>'scenario input table'!N43</f>
        <v>100</v>
      </c>
      <c r="N11" s="5">
        <f>'scenario input table'!O43</f>
        <v>110</v>
      </c>
      <c r="O11" s="5" t="str">
        <f>'scenario input table'!P43</f>
        <v>2100-2400</v>
      </c>
      <c r="P11" s="5">
        <f>'scenario input table'!Q43</f>
        <v>0</v>
      </c>
      <c r="Q11" s="5" t="str">
        <f>'scenario input table'!R43</f>
        <v>Limited</v>
      </c>
    </row>
    <row r="12" spans="1:17" ht="38" customHeight="1" x14ac:dyDescent="0.35">
      <c r="A12" s="48" t="str">
        <f>'scenario input table'!A38</f>
        <v>Infrabel</v>
      </c>
      <c r="B12" s="48" t="str">
        <f>'scenario input table'!B38</f>
        <v>Visé border - Bressoux - Montzen border</v>
      </c>
      <c r="C12" s="5" t="str">
        <f>'scenario input table'!D38</f>
        <v>x</v>
      </c>
      <c r="D12" s="5" t="str">
        <f>'scenario input table'!E38</f>
        <v>x</v>
      </c>
      <c r="E12" s="5" t="str">
        <f>'scenario input table'!F38</f>
        <v>3kv</v>
      </c>
      <c r="F12" s="5">
        <f>'scenario input table'!G38</f>
        <v>740</v>
      </c>
      <c r="G12" s="5" t="str">
        <f>'scenario input table'!H38</f>
        <v>D4</v>
      </c>
      <c r="H12" s="5">
        <f>'scenario input table'!I38</f>
        <v>0</v>
      </c>
      <c r="I12" s="5" t="str">
        <f>'scenario input table'!J38</f>
        <v>N/A</v>
      </c>
      <c r="J12" s="5" t="str">
        <f>'scenario input table'!K38</f>
        <v>GB</v>
      </c>
      <c r="K12" s="5" t="str">
        <f>'scenario input table'!L38</f>
        <v>C60-C390/ P60-P380</v>
      </c>
      <c r="L12" s="5" t="str">
        <f>'scenario input table'!M38</f>
        <v>TBL1</v>
      </c>
      <c r="M12" s="5">
        <f>'scenario input table'!N38</f>
        <v>90</v>
      </c>
      <c r="N12" s="5">
        <f>'scenario input table'!O38</f>
        <v>56</v>
      </c>
      <c r="O12" s="5">
        <f>'scenario input table'!P38</f>
        <v>1800</v>
      </c>
      <c r="P12" s="5" t="str">
        <f>'scenario input table'!Q38</f>
        <v xml:space="preserve"> Y. Berneau to Montzen Border Vmax is 90km / Visé Border to Visé = Off Ten-T</v>
      </c>
      <c r="Q12" s="5" t="str">
        <f>'scenario input table'!R38</f>
        <v>Limited</v>
      </c>
    </row>
    <row r="13" spans="1:17" ht="16" customHeight="1" x14ac:dyDescent="0.35">
      <c r="A13" s="48" t="str">
        <f>'scenario input table'!A18</f>
        <v>DB Netz</v>
      </c>
      <c r="B13" s="48" t="str">
        <f>'scenario input table'!B18</f>
        <v>Aachen border - Cologne</v>
      </c>
      <c r="C13" s="5" t="str">
        <f>'scenario input table'!D18</f>
        <v>x</v>
      </c>
      <c r="D13" s="5" t="str">
        <f>'scenario input table'!E18</f>
        <v>x</v>
      </c>
      <c r="E13" s="5" t="str">
        <f>'scenario input table'!F18</f>
        <v>AC 15 kV 16,7Hz</v>
      </c>
      <c r="F13" s="5">
        <f>'scenario input table'!G18</f>
        <v>740</v>
      </c>
      <c r="G13" s="5" t="str">
        <f>'scenario input table'!H18</f>
        <v>D4</v>
      </c>
      <c r="H13" s="5">
        <f>'scenario input table'!I18</f>
        <v>2</v>
      </c>
      <c r="I13" s="5" t="str">
        <f>'scenario input table'!J18</f>
        <v>&lt; 40‰</v>
      </c>
      <c r="J13" s="5" t="str">
        <f>'scenario input table'!K18</f>
        <v>Upon request</v>
      </c>
      <c r="K13" s="5" t="str">
        <f>'scenario input table'!L18</f>
        <v>P/C 80/410</v>
      </c>
      <c r="L13" s="5" t="str">
        <f>'scenario input table'!M18</f>
        <v>PZB</v>
      </c>
      <c r="M13" s="5">
        <f>'scenario input table'!N18</f>
        <v>100</v>
      </c>
      <c r="N13" s="5">
        <f>'scenario input table'!O18</f>
        <v>78</v>
      </c>
      <c r="O13" s="5" t="str">
        <f>'scenario input table'!P18</f>
        <v>1210-2905</v>
      </c>
      <c r="P13" s="5">
        <f>'scenario input table'!Q18</f>
        <v>0</v>
      </c>
      <c r="Q13" s="5" t="str">
        <f>'scenario input table'!R18</f>
        <v>Limited</v>
      </c>
    </row>
  </sheetData>
  <customSheetViews>
    <customSheetView guid="{5F5AB960-9E3B-4ABB-8B79-6A32B4EB09AF}">
      <selection activeCell="I1" sqref="I1"/>
      <pageMargins left="0" right="0" top="0" bottom="0" header="0" footer="0"/>
    </customSheetView>
  </customSheetViews>
  <mergeCells count="4">
    <mergeCell ref="C1:D1"/>
    <mergeCell ref="A3:Q3"/>
    <mergeCell ref="A6:Q6"/>
    <mergeCell ref="A9:Q9"/>
  </mergeCells>
  <conditionalFormatting sqref="A1:XFD1048576">
    <cfRule type="cellIs" dxfId="31" priority="1" operator="between">
      <formula>0</formula>
      <formula>0</formula>
    </cfRule>
  </conditionalFormatting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0"/>
  <sheetViews>
    <sheetView zoomScale="80" zoomScaleNormal="80" workbookViewId="0">
      <selection activeCell="C2" sqref="C1:R1048576"/>
    </sheetView>
  </sheetViews>
  <sheetFormatPr baseColWidth="10" defaultColWidth="11.453125" defaultRowHeight="14.5" x14ac:dyDescent="0.35"/>
  <cols>
    <col min="1" max="1" width="10" style="20" customWidth="1"/>
    <col min="2" max="2" width="27.54296875" style="16" customWidth="1"/>
    <col min="3" max="3" width="8.26953125" style="19" customWidth="1"/>
    <col min="4" max="4" width="7.453125" style="19" customWidth="1"/>
    <col min="5" max="5" width="13.7265625" style="19" customWidth="1"/>
    <col min="6" max="6" width="10.7265625" style="19" customWidth="1"/>
    <col min="7" max="7" width="10.26953125" style="19" customWidth="1"/>
    <col min="8" max="8" width="11" style="19" customWidth="1"/>
    <col min="9" max="9" width="10.54296875" style="19" customWidth="1"/>
    <col min="10" max="10" width="13.1796875" style="19" customWidth="1"/>
    <col min="11" max="12" width="13.26953125" style="19" customWidth="1"/>
    <col min="13" max="13" width="10.1796875" style="19" customWidth="1"/>
    <col min="14" max="15" width="13.26953125" style="19" customWidth="1"/>
    <col min="16" max="16" width="18.453125" style="19" customWidth="1"/>
    <col min="17" max="17" width="13" style="19" customWidth="1"/>
    <col min="18" max="18" width="13.26953125" style="13" customWidth="1"/>
    <col min="19" max="16384" width="11.453125" style="13"/>
  </cols>
  <sheetData>
    <row r="1" spans="1:17" ht="21" x14ac:dyDescent="0.35">
      <c r="A1" s="44" t="s">
        <v>0</v>
      </c>
      <c r="B1" s="44" t="s">
        <v>1</v>
      </c>
      <c r="C1" s="82" t="s">
        <v>2</v>
      </c>
      <c r="D1" s="82"/>
      <c r="E1" s="43" t="s">
        <v>3</v>
      </c>
      <c r="F1" s="43" t="s">
        <v>4</v>
      </c>
      <c r="G1" s="43" t="s">
        <v>5</v>
      </c>
      <c r="H1" s="52" t="s">
        <v>6</v>
      </c>
      <c r="I1" s="52" t="s">
        <v>7</v>
      </c>
      <c r="J1" s="43" t="s">
        <v>8</v>
      </c>
      <c r="K1" s="43" t="s">
        <v>9</v>
      </c>
      <c r="L1" s="43" t="s">
        <v>10</v>
      </c>
      <c r="M1" s="43" t="s">
        <v>11</v>
      </c>
      <c r="N1" s="43" t="s">
        <v>12</v>
      </c>
      <c r="O1" s="43" t="s">
        <v>13</v>
      </c>
      <c r="P1" s="43" t="s">
        <v>14</v>
      </c>
      <c r="Q1" s="43" t="s">
        <v>15</v>
      </c>
    </row>
    <row r="2" spans="1:17" x14ac:dyDescent="0.35">
      <c r="A2" s="47"/>
      <c r="B2" s="47"/>
      <c r="C2" s="43" t="s">
        <v>16</v>
      </c>
      <c r="D2" s="43" t="s">
        <v>17</v>
      </c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</row>
    <row r="3" spans="1:17" ht="15.5" x14ac:dyDescent="0.35">
      <c r="A3" s="85" t="s">
        <v>452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</row>
    <row r="4" spans="1:17" ht="56.5" customHeight="1" x14ac:dyDescent="0.35">
      <c r="A4" s="3" t="str">
        <f>'scenario input table'!A34</f>
        <v>Infrabel</v>
      </c>
      <c r="B4" s="3" t="str">
        <f>'scenario input table'!B34</f>
        <v>Antwerp - Montzen border</v>
      </c>
      <c r="C4" s="5" t="str">
        <f>'scenario input table'!D34</f>
        <v>x</v>
      </c>
      <c r="D4" s="5" t="str">
        <f>'scenario input table'!E34</f>
        <v>x</v>
      </c>
      <c r="E4" s="5" t="str">
        <f>'scenario input table'!F34</f>
        <v>3kv</v>
      </c>
      <c r="F4" s="5">
        <f>'scenario input table'!G34</f>
        <v>740</v>
      </c>
      <c r="G4" s="5" t="str">
        <f>'scenario input table'!H34</f>
        <v>D4</v>
      </c>
      <c r="H4" s="5">
        <f>'scenario input table'!I34</f>
        <v>2</v>
      </c>
      <c r="I4" s="5" t="str">
        <f>'scenario input table'!J34</f>
        <v>N/A</v>
      </c>
      <c r="J4" s="5" t="str">
        <f>'scenario input table'!K34</f>
        <v>GB</v>
      </c>
      <c r="K4" s="5" t="str">
        <f>'scenario input table'!L34</f>
        <v>P/C 70/400</v>
      </c>
      <c r="L4" s="5" t="str">
        <f>'scenario input table'!M34</f>
        <v>TBL1</v>
      </c>
      <c r="M4" s="5">
        <f>'scenario input table'!N34</f>
        <v>100</v>
      </c>
      <c r="N4" s="5">
        <f>'scenario input table'!O34</f>
        <v>152.19999999999999</v>
      </c>
      <c r="O4" s="5" t="str">
        <f>'scenario input table'!P34</f>
        <v>1800-2000</v>
      </c>
      <c r="P4" s="5" t="str">
        <f>'scenario input table'!Q34</f>
        <v>From Montzen border to Y. Glons Vmax is 90km  / Between Antwerpen Luchtbal and Lier = comprehensive network</v>
      </c>
      <c r="Q4" s="5" t="str">
        <f>'scenario input table'!R34</f>
        <v>Limited</v>
      </c>
    </row>
    <row r="5" spans="1:17" ht="15.5" x14ac:dyDescent="0.35">
      <c r="A5" s="87" t="s">
        <v>440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</row>
    <row r="6" spans="1:17" x14ac:dyDescent="0.35">
      <c r="A6" s="3" t="str">
        <f>'scenario input table'!A39</f>
        <v>Infrabel</v>
      </c>
      <c r="B6" s="3" t="str">
        <f>'scenario input table'!B39</f>
        <v>Antwerp - Essen border</v>
      </c>
      <c r="C6" s="5" t="str">
        <f>'scenario input table'!D39</f>
        <v>x</v>
      </c>
      <c r="D6" s="5" t="str">
        <f>'scenario input table'!E39</f>
        <v>x</v>
      </c>
      <c r="E6" s="5" t="str">
        <f>'scenario input table'!F39</f>
        <v>3kv</v>
      </c>
      <c r="F6" s="5">
        <f>'scenario input table'!G39</f>
        <v>740</v>
      </c>
      <c r="G6" s="5" t="str">
        <f>'scenario input table'!H39</f>
        <v>D4</v>
      </c>
      <c r="H6" s="5">
        <f>'scenario input table'!I39</f>
        <v>2</v>
      </c>
      <c r="I6" s="5" t="str">
        <f>'scenario input table'!J39</f>
        <v>N/A</v>
      </c>
      <c r="J6" s="5" t="str">
        <f>'scenario input table'!K39</f>
        <v>GB</v>
      </c>
      <c r="K6" s="5" t="str">
        <f>'scenario input table'!L39</f>
        <v>P/C 70/400</v>
      </c>
      <c r="L6" s="5" t="str">
        <f>'scenario input table'!M39</f>
        <v>TBL1</v>
      </c>
      <c r="M6" s="5">
        <f>'scenario input table'!N39</f>
        <v>100</v>
      </c>
      <c r="N6" s="5">
        <f>'scenario input table'!O39</f>
        <v>23</v>
      </c>
      <c r="O6" s="5" t="str">
        <f>'scenario input table'!P39</f>
        <v>2200-2470</v>
      </c>
      <c r="P6" s="5">
        <f>'scenario input table'!Q39</f>
        <v>0</v>
      </c>
      <c r="Q6" s="5" t="str">
        <f>'scenario input table'!R39</f>
        <v>Limited</v>
      </c>
    </row>
    <row r="7" spans="1:17" x14ac:dyDescent="0.35">
      <c r="A7" s="3" t="str">
        <f>'scenario input table'!A40</f>
        <v>ProRail</v>
      </c>
      <c r="B7" s="3" t="str">
        <f>'scenario input table'!B40</f>
        <v>Roosendaal border - Venlo border</v>
      </c>
      <c r="C7" s="5" t="str">
        <f>'scenario input table'!D40</f>
        <v>x</v>
      </c>
      <c r="D7" s="5" t="str">
        <f>'scenario input table'!E40</f>
        <v>x</v>
      </c>
      <c r="E7" s="5" t="str">
        <f>'scenario input table'!F40</f>
        <v>1.5 kV DC</v>
      </c>
      <c r="F7" s="5" t="str">
        <f>'scenario input table'!G40</f>
        <v>±650</v>
      </c>
      <c r="G7" s="5" t="str">
        <f>'scenario input table'!H40</f>
        <v>D4</v>
      </c>
      <c r="H7" s="5">
        <f>'scenario input table'!I40</f>
        <v>2</v>
      </c>
      <c r="I7" s="5" t="str">
        <f>'scenario input table'!J40</f>
        <v>N/A</v>
      </c>
      <c r="J7" s="5" t="str">
        <f>'scenario input table'!K40</f>
        <v>G2</v>
      </c>
      <c r="K7" s="5" t="str">
        <f>'scenario input table'!L40</f>
        <v>P/C 80/410</v>
      </c>
      <c r="L7" s="5" t="str">
        <f>'scenario input table'!M40</f>
        <v>ATB EG</v>
      </c>
      <c r="M7" s="5">
        <f>'scenario input table'!N40</f>
        <v>100</v>
      </c>
      <c r="N7" s="5">
        <f>'scenario input table'!O40</f>
        <v>151</v>
      </c>
      <c r="O7" s="5" t="str">
        <f>'scenario input table'!P40</f>
        <v>2100-2400</v>
      </c>
      <c r="P7" s="5">
        <f>'scenario input table'!Q40</f>
        <v>0</v>
      </c>
      <c r="Q7" s="5" t="str">
        <f>'scenario input table'!R40</f>
        <v>Good/Excellent</v>
      </c>
    </row>
    <row r="8" spans="1:17" ht="25.5" customHeight="1" x14ac:dyDescent="0.35">
      <c r="A8" s="3" t="str">
        <f>'scenario input table'!A26</f>
        <v>DB Netz</v>
      </c>
      <c r="B8" s="3" t="str">
        <f>'scenario input table'!B26</f>
        <v>Kaldenkirchen border - Viersen</v>
      </c>
      <c r="C8" s="5" t="str">
        <f>'scenario input table'!D26</f>
        <v>x</v>
      </c>
      <c r="D8" s="5" t="str">
        <f>'scenario input table'!E26</f>
        <v>x</v>
      </c>
      <c r="E8" s="5" t="str">
        <f>'scenario input table'!F26</f>
        <v>AC 15 kV 16,7Hz</v>
      </c>
      <c r="F8" s="5">
        <f>'scenario input table'!G26</f>
        <v>740</v>
      </c>
      <c r="G8" s="5" t="str">
        <f>'scenario input table'!H26</f>
        <v>D4</v>
      </c>
      <c r="H8" s="5">
        <f>'scenario input table'!I26</f>
        <v>1</v>
      </c>
      <c r="I8" s="5" t="str">
        <f>'scenario input table'!J26</f>
        <v>N/A</v>
      </c>
      <c r="J8" s="5" t="str">
        <f>'scenario input table'!K26</f>
        <v>Upon request</v>
      </c>
      <c r="K8" s="5" t="str">
        <f>'scenario input table'!L26</f>
        <v>P/C 80/410</v>
      </c>
      <c r="L8" s="5" t="str">
        <f>'scenario input table'!M26</f>
        <v>PZB</v>
      </c>
      <c r="M8" s="5" t="str">
        <f>'scenario input table'!N26</f>
        <v>Up to 100</v>
      </c>
      <c r="N8" s="5">
        <f>'scenario input table'!O26</f>
        <v>20</v>
      </c>
      <c r="O8" s="5" t="str">
        <f>'scenario input table'!P26</f>
        <v>2340-2855</v>
      </c>
      <c r="P8" s="5" t="str">
        <f>'scenario input table'!Q26</f>
        <v>one-Track between Kaldenkirchen-Dülken</v>
      </c>
      <c r="Q8" s="5">
        <f>'scenario input table'!R26</f>
        <v>0</v>
      </c>
    </row>
    <row r="9" spans="1:17" ht="15.5" x14ac:dyDescent="0.35">
      <c r="A9" s="87" t="s">
        <v>441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</row>
    <row r="10" spans="1:17" x14ac:dyDescent="0.35">
      <c r="A10" s="3" t="str">
        <f>'scenario input table'!A39</f>
        <v>Infrabel</v>
      </c>
      <c r="B10" s="3" t="str">
        <f>'scenario input table'!B39</f>
        <v>Antwerp - Essen border</v>
      </c>
      <c r="C10" s="5" t="str">
        <f>'scenario input table'!D39</f>
        <v>x</v>
      </c>
      <c r="D10" s="5" t="str">
        <f>'scenario input table'!E39</f>
        <v>x</v>
      </c>
      <c r="E10" s="5" t="str">
        <f>'scenario input table'!F39</f>
        <v>3kv</v>
      </c>
      <c r="F10" s="5">
        <f>'scenario input table'!G39</f>
        <v>740</v>
      </c>
      <c r="G10" s="5" t="str">
        <f>'scenario input table'!H39</f>
        <v>D4</v>
      </c>
      <c r="H10" s="5">
        <f>'scenario input table'!I39</f>
        <v>2</v>
      </c>
      <c r="I10" s="5" t="str">
        <f>'scenario input table'!J39</f>
        <v>N/A</v>
      </c>
      <c r="J10" s="5" t="str">
        <f>'scenario input table'!K39</f>
        <v>GB</v>
      </c>
      <c r="K10" s="5" t="str">
        <f>'scenario input table'!L39</f>
        <v>P/C 70/400</v>
      </c>
      <c r="L10" s="5" t="str">
        <f>'scenario input table'!M39</f>
        <v>TBL1</v>
      </c>
      <c r="M10" s="5">
        <f>'scenario input table'!N39</f>
        <v>100</v>
      </c>
      <c r="N10" s="5">
        <f>'scenario input table'!O39</f>
        <v>23</v>
      </c>
      <c r="O10" s="5" t="str">
        <f>'scenario input table'!P39</f>
        <v>2200-2470</v>
      </c>
      <c r="P10" s="5">
        <f>'scenario input table'!Q39</f>
        <v>0</v>
      </c>
      <c r="Q10" s="5" t="str">
        <f>'scenario input table'!R39</f>
        <v>Limited</v>
      </c>
    </row>
    <row r="11" spans="1:17" x14ac:dyDescent="0.35">
      <c r="A11" s="3" t="str">
        <f>'scenario input table'!A41</f>
        <v>ProRail</v>
      </c>
      <c r="B11" s="3" t="str">
        <f>'scenario input table'!B41</f>
        <v>Roosendaal border - Eindhoven</v>
      </c>
      <c r="C11" s="5" t="str">
        <f>'scenario input table'!D41</f>
        <v>x</v>
      </c>
      <c r="D11" s="5" t="str">
        <f>'scenario input table'!E41</f>
        <v>x</v>
      </c>
      <c r="E11" s="5" t="str">
        <f>'scenario input table'!F41</f>
        <v>1.5 kV DC</v>
      </c>
      <c r="F11" s="5" t="str">
        <f>'scenario input table'!G41</f>
        <v>±650/740</v>
      </c>
      <c r="G11" s="5" t="str">
        <f>'scenario input table'!H41</f>
        <v>D4</v>
      </c>
      <c r="H11" s="5">
        <f>'scenario input table'!I41</f>
        <v>2</v>
      </c>
      <c r="I11" s="5" t="str">
        <f>'scenario input table'!J41</f>
        <v>N/A</v>
      </c>
      <c r="J11" s="5" t="str">
        <f>'scenario input table'!K41</f>
        <v>G2</v>
      </c>
      <c r="K11" s="5" t="str">
        <f>'scenario input table'!L41</f>
        <v>P/C 80/410</v>
      </c>
      <c r="L11" s="5" t="str">
        <f>'scenario input table'!M41</f>
        <v>ATB EG</v>
      </c>
      <c r="M11" s="5">
        <f>'scenario input table'!N41</f>
        <v>100</v>
      </c>
      <c r="N11" s="5">
        <f>'scenario input table'!O41</f>
        <v>89.7</v>
      </c>
      <c r="O11" s="5" t="str">
        <f>'scenario input table'!P41</f>
        <v>2100-2400</v>
      </c>
      <c r="P11" s="5">
        <f>'scenario input table'!Q41</f>
        <v>0</v>
      </c>
      <c r="Q11" s="5" t="str">
        <f>'scenario input table'!R41</f>
        <v>Good/Excellent</v>
      </c>
    </row>
    <row r="12" spans="1:17" x14ac:dyDescent="0.35">
      <c r="A12" s="3" t="str">
        <f>'scenario input table'!A43</f>
        <v>ProRail</v>
      </c>
      <c r="B12" s="3" t="str">
        <f>'scenario input table'!B43</f>
        <v>Eindhoven - Sittard - Eijsden border</v>
      </c>
      <c r="C12" s="5" t="str">
        <f>'scenario input table'!D43</f>
        <v>x</v>
      </c>
      <c r="D12" s="5" t="str">
        <f>'scenario input table'!E43</f>
        <v>x</v>
      </c>
      <c r="E12" s="5" t="str">
        <f>'scenario input table'!F43</f>
        <v>1.5 kV DC</v>
      </c>
      <c r="F12" s="5" t="str">
        <f>'scenario input table'!G43</f>
        <v>±630</v>
      </c>
      <c r="G12" s="5" t="str">
        <f>'scenario input table'!H43</f>
        <v>D4</v>
      </c>
      <c r="H12" s="5">
        <f>'scenario input table'!I43</f>
        <v>2</v>
      </c>
      <c r="I12" s="5" t="str">
        <f>'scenario input table'!J43</f>
        <v>N/A</v>
      </c>
      <c r="J12" s="5" t="str">
        <f>'scenario input table'!K43</f>
        <v>G2</v>
      </c>
      <c r="K12" s="5" t="str">
        <f>'scenario input table'!L43</f>
        <v>P/C 80/410</v>
      </c>
      <c r="L12" s="5" t="str">
        <f>'scenario input table'!M43</f>
        <v>ATB EG</v>
      </c>
      <c r="M12" s="5">
        <f>'scenario input table'!N43</f>
        <v>100</v>
      </c>
      <c r="N12" s="5">
        <f>'scenario input table'!O43</f>
        <v>110</v>
      </c>
      <c r="O12" s="5" t="str">
        <f>'scenario input table'!P43</f>
        <v>2100-2400</v>
      </c>
      <c r="P12" s="5">
        <f>'scenario input table'!Q43</f>
        <v>0</v>
      </c>
      <c r="Q12" s="5" t="str">
        <f>'scenario input table'!R43</f>
        <v>Limited</v>
      </c>
    </row>
    <row r="13" spans="1:17" ht="45.5" customHeight="1" x14ac:dyDescent="0.35">
      <c r="A13" s="3" t="str">
        <f>'scenario input table'!A38</f>
        <v>Infrabel</v>
      </c>
      <c r="B13" s="3" t="str">
        <f>'scenario input table'!B38</f>
        <v>Visé border - Bressoux - Montzen border</v>
      </c>
      <c r="C13" s="5" t="str">
        <f>'scenario input table'!D38</f>
        <v>x</v>
      </c>
      <c r="D13" s="5" t="str">
        <f>'scenario input table'!E38</f>
        <v>x</v>
      </c>
      <c r="E13" s="5" t="str">
        <f>'scenario input table'!F38</f>
        <v>3kv</v>
      </c>
      <c r="F13" s="5">
        <f>'scenario input table'!G38</f>
        <v>740</v>
      </c>
      <c r="G13" s="5" t="str">
        <f>'scenario input table'!H38</f>
        <v>D4</v>
      </c>
      <c r="H13" s="5">
        <f>'scenario input table'!I38</f>
        <v>0</v>
      </c>
      <c r="I13" s="5" t="str">
        <f>'scenario input table'!J38</f>
        <v>N/A</v>
      </c>
      <c r="J13" s="5" t="str">
        <f>'scenario input table'!K38</f>
        <v>GB</v>
      </c>
      <c r="K13" s="5" t="str">
        <f>'scenario input table'!L38</f>
        <v>C60-C390/ P60-P380</v>
      </c>
      <c r="L13" s="5" t="str">
        <f>'scenario input table'!M38</f>
        <v>TBL1</v>
      </c>
      <c r="M13" s="5">
        <f>'scenario input table'!N38</f>
        <v>90</v>
      </c>
      <c r="N13" s="5">
        <f>'scenario input table'!O38</f>
        <v>56</v>
      </c>
      <c r="O13" s="5">
        <f>'scenario input table'!P38</f>
        <v>1800</v>
      </c>
      <c r="P13" s="5" t="str">
        <f>'scenario input table'!Q38</f>
        <v xml:space="preserve"> Y. Berneau to Montzen Border Vmax is 90km / Visé Border to Visé = Off Ten-T</v>
      </c>
      <c r="Q13" s="5" t="str">
        <f>'scenario input table'!R38</f>
        <v>Limited</v>
      </c>
    </row>
    <row r="14" spans="1:17" ht="15.5" x14ac:dyDescent="0.35">
      <c r="A14" s="87" t="s">
        <v>272</v>
      </c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</row>
    <row r="15" spans="1:17" ht="59.5" customHeight="1" x14ac:dyDescent="0.35">
      <c r="A15" s="3" t="str">
        <f>'scenario input table'!A35</f>
        <v>Infrabel</v>
      </c>
      <c r="B15" s="3" t="str">
        <f>'scenario input table'!B35</f>
        <v>Antwerp - Ronet - Aubange (border LUX)</v>
      </c>
      <c r="C15" s="5" t="str">
        <f>'scenario input table'!D35</f>
        <v>x</v>
      </c>
      <c r="D15" s="5" t="str">
        <f>'scenario input table'!E35</f>
        <v>x</v>
      </c>
      <c r="E15" s="5" t="str">
        <f>'scenario input table'!F35</f>
        <v>3kv</v>
      </c>
      <c r="F15" s="5">
        <f>'scenario input table'!G35</f>
        <v>740</v>
      </c>
      <c r="G15" s="5" t="str">
        <f>'scenario input table'!H35</f>
        <v>D4</v>
      </c>
      <c r="H15" s="5">
        <f>'scenario input table'!I35</f>
        <v>2</v>
      </c>
      <c r="I15" s="5" t="str">
        <f>'scenario input table'!J35</f>
        <v>N/A</v>
      </c>
      <c r="J15" s="5" t="str">
        <f>'scenario input table'!K35</f>
        <v>GB</v>
      </c>
      <c r="K15" s="5" t="str">
        <f>'scenario input table'!L35</f>
        <v>PC 70/400</v>
      </c>
      <c r="L15" s="5" t="str">
        <f>'scenario input table'!M35</f>
        <v>ETCS L1 FS
TBL1</v>
      </c>
      <c r="M15" s="5">
        <f>'scenario input table'!N35</f>
        <v>100</v>
      </c>
      <c r="N15" s="5">
        <f>'scenario input table'!O35</f>
        <v>283</v>
      </c>
      <c r="O15" s="5" t="str">
        <f>'scenario input table'!P35</f>
        <v>N-S: 1200 (Diesel), 1600 (Electric)
S-N: 900 (Diesel), 1400 (Electric)</v>
      </c>
      <c r="P15" s="5" t="str">
        <f>'scenario input table'!Q35</f>
        <v>Between Antwerpen Luchtbal and Lier = comprehensive network</v>
      </c>
      <c r="Q15" s="5" t="str">
        <f>'scenario input table'!R35</f>
        <v>Limited</v>
      </c>
    </row>
    <row r="16" spans="1:17" ht="26.5" customHeight="1" x14ac:dyDescent="0.35">
      <c r="A16" s="3" t="str">
        <f>'scenario input table'!A5</f>
        <v>CFL</v>
      </c>
      <c r="B16" s="3" t="str">
        <f>'scenario input table'!B5</f>
        <v>Rodange - Esch-sur-Alsette - Bettembourg</v>
      </c>
      <c r="C16" s="5">
        <f>'scenario input table'!D5</f>
        <v>0</v>
      </c>
      <c r="D16" s="5" t="str">
        <f>'scenario input table'!E5</f>
        <v>x</v>
      </c>
      <c r="E16" s="5" t="str">
        <f>'scenario input table'!F5</f>
        <v>25 kV</v>
      </c>
      <c r="F16" s="5">
        <f>'scenario input table'!G5</f>
        <v>750</v>
      </c>
      <c r="G16" s="5" t="str">
        <f>'scenario input table'!H5</f>
        <v>22,5 t</v>
      </c>
      <c r="H16" s="5">
        <f>'scenario input table'!I5</f>
        <v>1</v>
      </c>
      <c r="I16" s="5" t="str">
        <f>'scenario input table'!J5</f>
        <v>15-20‰</v>
      </c>
      <c r="J16" s="5" t="str">
        <f>'scenario input table'!K5</f>
        <v>GB - C50</v>
      </c>
      <c r="K16" s="5" t="str">
        <f>'scenario input table'!L5</f>
        <v>Upon request</v>
      </c>
      <c r="L16" s="5" t="str">
        <f>'scenario input table'!M5</f>
        <v>L1FS 
Memor 2+</v>
      </c>
      <c r="M16" s="5">
        <f>'scenario input table'!N5</f>
        <v>100</v>
      </c>
      <c r="N16" s="5">
        <f>'scenario input table'!O5</f>
        <v>0</v>
      </c>
      <c r="O16" s="5" t="str">
        <f>'scenario input table'!P5</f>
        <v>D4</v>
      </c>
      <c r="P16" s="5">
        <f>'scenario input table'!Q5</f>
        <v>0</v>
      </c>
      <c r="Q16" s="5" t="str">
        <f>'scenario input table'!R5</f>
        <v>Limited</v>
      </c>
    </row>
    <row r="17" spans="1:17" ht="23.5" customHeight="1" x14ac:dyDescent="0.35">
      <c r="A17" s="3" t="str">
        <f>'scenario input table'!A75</f>
        <v>SNCF Réseau</v>
      </c>
      <c r="B17" s="3" t="str">
        <f>'scenario input table'!B75</f>
        <v>LUX border - Metz-Sablon - Strasbourg - Mulhouse - Saint Louis border</v>
      </c>
      <c r="C17" s="5" t="str">
        <f>'scenario input table'!D75</f>
        <v>x</v>
      </c>
      <c r="D17" s="5" t="str">
        <f>'scenario input table'!E75</f>
        <v>x</v>
      </c>
      <c r="E17" s="5" t="str">
        <f>'scenario input table'!F75</f>
        <v>25kv AC</v>
      </c>
      <c r="F17" s="5">
        <f>'scenario input table'!G75</f>
        <v>750</v>
      </c>
      <c r="G17" s="5" t="str">
        <f>'scenario input table'!H75</f>
        <v>D4</v>
      </c>
      <c r="H17" s="5">
        <f>'scenario input table'!I75</f>
        <v>2</v>
      </c>
      <c r="I17" s="5" t="str">
        <f>'scenario input table'!J75</f>
        <v>&lt; 12,5‰</v>
      </c>
      <c r="J17" s="5" t="str">
        <f>'scenario input table'!K75</f>
        <v>GB1</v>
      </c>
      <c r="K17" s="5" t="str">
        <f>'scenario input table'!L75</f>
        <v>C45</v>
      </c>
      <c r="L17" s="5" t="str">
        <f>'scenario input table'!M75</f>
        <v>KVB</v>
      </c>
      <c r="M17" s="5" t="str">
        <f>'scenario input table'!N75</f>
        <v>121-160 km/h</v>
      </c>
      <c r="N17" s="5">
        <f>'scenario input table'!O75</f>
        <v>0</v>
      </c>
      <c r="O17" s="5" t="str">
        <f>'scenario input table'!P75</f>
        <v>D4</v>
      </c>
      <c r="P17" s="5">
        <f>'scenario input table'!Q75</f>
        <v>0</v>
      </c>
      <c r="Q17" s="5" t="str">
        <f>'scenario input table'!R75</f>
        <v>limited - extremely limited</v>
      </c>
    </row>
    <row r="18" spans="1:17" ht="37.5" customHeight="1" x14ac:dyDescent="0.35">
      <c r="A18" s="3" t="str">
        <f>'scenario input table'!A69</f>
        <v>SBB</v>
      </c>
      <c r="B18" s="3" t="str">
        <f>'scenario input table'!B69</f>
        <v>Saint Louis border – Basel RB Muttenz</v>
      </c>
      <c r="C18" s="5" t="str">
        <f>'scenario input table'!D69</f>
        <v>x</v>
      </c>
      <c r="D18" s="5" t="str">
        <f>'scenario input table'!E69</f>
        <v>x</v>
      </c>
      <c r="E18" s="5" t="str">
        <f>'scenario input table'!F69</f>
        <v>25kV / 15 kV AC</v>
      </c>
      <c r="F18" s="5">
        <f>'scenario input table'!G69</f>
        <v>750</v>
      </c>
      <c r="G18" s="5" t="str">
        <f>'scenario input table'!H69</f>
        <v>D4</v>
      </c>
      <c r="H18" s="5">
        <f>'scenario input table'!I69</f>
        <v>2</v>
      </c>
      <c r="I18" s="5" t="str">
        <f>'scenario input table'!J69</f>
        <v>7‰</v>
      </c>
      <c r="J18" s="5">
        <f>'scenario input table'!K69</f>
        <v>0</v>
      </c>
      <c r="K18" s="5" t="str">
        <f>'scenario input table'!L69</f>
        <v xml:space="preserve">EBV 1 / C25/344,
C45 / 353, B45 / 353, </v>
      </c>
      <c r="L18" s="5" t="str">
        <f>'scenario input table'!M69</f>
        <v>KVB
L1LS - 3.4.0</v>
      </c>
      <c r="M18" s="5">
        <f>'scenario input table'!N69</f>
        <v>100</v>
      </c>
      <c r="N18" s="5">
        <f>'scenario input table'!O69</f>
        <v>9</v>
      </c>
      <c r="O18" s="5">
        <f>'scenario input table'!P69</f>
        <v>2000</v>
      </c>
      <c r="P18" s="5">
        <f>'scenario input table'!Q69</f>
        <v>0</v>
      </c>
      <c r="Q18" s="5" t="str">
        <f>'scenario input table'!R69</f>
        <v>Limited</v>
      </c>
    </row>
    <row r="19" spans="1:17" ht="15.5" x14ac:dyDescent="0.35">
      <c r="A19" s="87" t="s">
        <v>273</v>
      </c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</row>
    <row r="20" spans="1:17" ht="26.5" customHeight="1" x14ac:dyDescent="0.35">
      <c r="A20" s="3" t="str">
        <f>'scenario input table'!A33</f>
        <v>Infrabel</v>
      </c>
      <c r="B20" s="3" t="str">
        <f>'scenario input table'!B33</f>
        <v>Antwerp - Kortrijk - Mouscron border (France)</v>
      </c>
      <c r="C20" s="5" t="str">
        <f>'scenario input table'!D33</f>
        <v>x</v>
      </c>
      <c r="D20" s="5" t="str">
        <f>'scenario input table'!E33</f>
        <v>x</v>
      </c>
      <c r="E20" s="5" t="str">
        <f>'scenario input table'!F33</f>
        <v>3kv</v>
      </c>
      <c r="F20" s="5">
        <f>'scenario input table'!G33</f>
        <v>740</v>
      </c>
      <c r="G20" s="5" t="str">
        <f>'scenario input table'!H33</f>
        <v>D4</v>
      </c>
      <c r="H20" s="5">
        <f>'scenario input table'!I33</f>
        <v>2</v>
      </c>
      <c r="I20" s="5" t="str">
        <f>'scenario input table'!J33</f>
        <v>N/A</v>
      </c>
      <c r="J20" s="5" t="str">
        <f>'scenario input table'!K33</f>
        <v>GB</v>
      </c>
      <c r="K20" s="5" t="str">
        <f>'scenario input table'!L33</f>
        <v>P/C 70/400</v>
      </c>
      <c r="L20" s="5" t="str">
        <f>'scenario input table'!M33</f>
        <v>TBL1</v>
      </c>
      <c r="M20" s="5">
        <f>'scenario input table'!N33</f>
        <v>100</v>
      </c>
      <c r="N20" s="5">
        <f>'scenario input table'!O33</f>
        <v>186.15</v>
      </c>
      <c r="O20" s="5" t="str">
        <f>'scenario input table'!P33</f>
        <v>1800-2000</v>
      </c>
      <c r="P20" s="5">
        <f>'scenario input table'!Q33</f>
        <v>0</v>
      </c>
      <c r="Q20" s="5" t="str">
        <f>'scenario input table'!R33</f>
        <v>Limited</v>
      </c>
    </row>
    <row r="21" spans="1:17" ht="35" customHeight="1" x14ac:dyDescent="0.35">
      <c r="A21" s="3" t="str">
        <f>'scenario input table'!A72</f>
        <v>SNCF Réseau</v>
      </c>
      <c r="B21" s="3" t="str">
        <f>'scenario input table'!B72</f>
        <v>Border Belgium – Lille – Longuyon – Thionville - Metz</v>
      </c>
      <c r="C21" s="5" t="str">
        <f>'scenario input table'!D72</f>
        <v>x</v>
      </c>
      <c r="D21" s="5" t="str">
        <f>'scenario input table'!E72</f>
        <v>x</v>
      </c>
      <c r="E21" s="5" t="str">
        <f>'scenario input table'!F72</f>
        <v>25kV AC</v>
      </c>
      <c r="F21" s="5">
        <f>'scenario input table'!G72</f>
        <v>750</v>
      </c>
      <c r="G21" s="5" t="str">
        <f>'scenario input table'!H72</f>
        <v>D4</v>
      </c>
      <c r="H21" s="5" t="str">
        <f>'scenario input table'!I72</f>
        <v>2 or more</v>
      </c>
      <c r="I21" s="5" t="str">
        <f>'scenario input table'!J72</f>
        <v>N/A</v>
      </c>
      <c r="J21" s="5" t="str">
        <f>'scenario input table'!K72</f>
        <v>CB1 ( Longuyon – Thionville: 3.3 - C22)</v>
      </c>
      <c r="K21" s="5" t="str">
        <f>'scenario input table'!L72</f>
        <v>C45 (Longuyon – Thionville: 3.3 - C22)</v>
      </c>
      <c r="L21" s="5" t="str">
        <f>'scenario input table'!M72</f>
        <v xml:space="preserve">KVB </v>
      </c>
      <c r="M21" s="5" t="str">
        <f>'scenario input table'!N72</f>
        <v>120-139</v>
      </c>
      <c r="N21" s="5">
        <f>'scenario input table'!O72</f>
        <v>0</v>
      </c>
      <c r="O21" s="5" t="str">
        <f>'scenario input table'!P72</f>
        <v>D4</v>
      </c>
      <c r="P21" s="5">
        <f>'scenario input table'!Q72</f>
        <v>0</v>
      </c>
      <c r="Q21" s="5">
        <f>'scenario input table'!R72</f>
        <v>0</v>
      </c>
    </row>
    <row r="22" spans="1:17" ht="23.5" customHeight="1" x14ac:dyDescent="0.35">
      <c r="A22" s="3" t="str">
        <f>'scenario input table'!A77</f>
        <v>SNCF Réseau</v>
      </c>
      <c r="B22" s="3" t="str">
        <f>'scenario input table'!B77</f>
        <v>Metz-Sablon - Strasbourg - Mulhouse - Saint Louis border</v>
      </c>
      <c r="C22" s="5" t="str">
        <f>'scenario input table'!D77</f>
        <v>x</v>
      </c>
      <c r="D22" s="5" t="str">
        <f>'scenario input table'!E77</f>
        <v>x</v>
      </c>
      <c r="E22" s="5" t="str">
        <f>'scenario input table'!F77</f>
        <v>25kv AC</v>
      </c>
      <c r="F22" s="5">
        <f>'scenario input table'!G77</f>
        <v>750</v>
      </c>
      <c r="G22" s="5" t="str">
        <f>'scenario input table'!H77</f>
        <v>D4</v>
      </c>
      <c r="H22" s="5">
        <f>'scenario input table'!I77</f>
        <v>2</v>
      </c>
      <c r="I22" s="5" t="str">
        <f>'scenario input table'!J77</f>
        <v>&lt; 12,5‰</v>
      </c>
      <c r="J22" s="5" t="str">
        <f>'scenario input table'!K77</f>
        <v>GB1</v>
      </c>
      <c r="K22" s="5" t="str">
        <f>'scenario input table'!L77</f>
        <v>C45</v>
      </c>
      <c r="L22" s="5" t="str">
        <f>'scenario input table'!M77</f>
        <v>KVB</v>
      </c>
      <c r="M22" s="5" t="str">
        <f>'scenario input table'!N77</f>
        <v> 121-160 km/h</v>
      </c>
      <c r="N22" s="5">
        <f>'scenario input table'!O77</f>
        <v>0</v>
      </c>
      <c r="O22" s="5" t="str">
        <f>'scenario input table'!P77</f>
        <v>D4</v>
      </c>
      <c r="P22" s="5">
        <f>'scenario input table'!Q77</f>
        <v>0</v>
      </c>
      <c r="Q22" s="5" t="str">
        <f>'scenario input table'!R77</f>
        <v>limited - extremely limited</v>
      </c>
    </row>
    <row r="23" spans="1:17" ht="15.5" x14ac:dyDescent="0.35">
      <c r="A23" s="87" t="s">
        <v>455</v>
      </c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</row>
    <row r="24" spans="1:17" ht="66" customHeight="1" x14ac:dyDescent="0.35">
      <c r="A24" s="3" t="str">
        <f>'scenario input table'!A10</f>
        <v>DB Netz</v>
      </c>
      <c r="B24" s="3" t="str">
        <f>'scenario input table'!B10</f>
        <v>Cologne – Aachen Hbf – Aachen Süd (- Hergenrath) </v>
      </c>
      <c r="C24" s="5" t="str">
        <f>'scenario input table'!D10</f>
        <v>x</v>
      </c>
      <c r="D24" s="5" t="str">
        <f>'scenario input table'!E10</f>
        <v>x</v>
      </c>
      <c r="E24" s="5" t="str">
        <f>'scenario input table'!F10</f>
        <v>AC 15 kV
 16,7 Hz</v>
      </c>
      <c r="F24" s="5" t="str">
        <f>'scenario input table'!G10</f>
        <v xml:space="preserve">400m with E-Traktion, 650m with V-Traktion (or "local border agreement") </v>
      </c>
      <c r="G24" s="5" t="str">
        <f>'scenario input table'!H10</f>
        <v>D4</v>
      </c>
      <c r="H24" s="5">
        <f>'scenario input table'!I10</f>
        <v>2</v>
      </c>
      <c r="I24" s="5" t="str">
        <f>'scenario input table'!J10</f>
        <v>N/A</v>
      </c>
      <c r="J24" s="5" t="str">
        <f>'scenario input table'!K10</f>
        <v>Upon request</v>
      </c>
      <c r="K24" s="5" t="str">
        <f>'scenario input table'!L10</f>
        <v>P/C 80 / 410</v>
      </c>
      <c r="L24" s="5" t="str">
        <f>'scenario input table'!M10</f>
        <v>PZB</v>
      </c>
      <c r="M24" s="5">
        <f>'scenario input table'!N10</f>
        <v>160</v>
      </c>
      <c r="N24" s="5">
        <f>'scenario input table'!O10</f>
        <v>77</v>
      </c>
      <c r="O24" s="5" t="str">
        <f>'scenario input table'!P10</f>
        <v>1: 2905; 2: 835</v>
      </c>
      <c r="P24" s="5">
        <f>'scenario input table'!Q10</f>
        <v>0</v>
      </c>
      <c r="Q24" s="5">
        <f>'scenario input table'!R10</f>
        <v>0</v>
      </c>
    </row>
    <row r="25" spans="1:17" ht="35" customHeight="1" x14ac:dyDescent="0.35">
      <c r="A25" s="3" t="str">
        <f>'scenario input table'!A36</f>
        <v>Infrabel</v>
      </c>
      <c r="B25" s="3" t="str">
        <f>'scenario input table'!B36</f>
        <v>Hergenrath border - Antwerp - Essen border</v>
      </c>
      <c r="C25" s="5" t="str">
        <f>'scenario input table'!D36</f>
        <v>x</v>
      </c>
      <c r="D25" s="5" t="str">
        <f>'scenario input table'!E36</f>
        <v>x</v>
      </c>
      <c r="E25" s="5" t="str">
        <f>'scenario input table'!F36</f>
        <v>3kv</v>
      </c>
      <c r="F25" s="5">
        <f>'scenario input table'!G36</f>
        <v>0</v>
      </c>
      <c r="G25" s="5" t="str">
        <f>'scenario input table'!H36</f>
        <v>D4</v>
      </c>
      <c r="H25" s="5">
        <f>'scenario input table'!I36</f>
        <v>2</v>
      </c>
      <c r="I25" s="5" t="str">
        <f>'scenario input table'!J36</f>
        <v>N/A</v>
      </c>
      <c r="J25" s="5" t="str">
        <f>'scenario input table'!K36</f>
        <v>GB</v>
      </c>
      <c r="K25" s="5" t="str">
        <f>'scenario input table'!L36</f>
        <v>P/C 30/352</v>
      </c>
      <c r="L25" s="5" t="str">
        <f>'scenario input table'!M36</f>
        <v>TBL1</v>
      </c>
      <c r="M25" s="5">
        <f>'scenario input table'!N36</f>
        <v>100</v>
      </c>
      <c r="N25" s="5">
        <f>'scenario input table'!O36</f>
        <v>188</v>
      </c>
      <c r="O25" s="5" t="str">
        <f>'scenario input table'!P36</f>
        <v>1200-1800</v>
      </c>
      <c r="P25" s="5" t="str">
        <f>'scenario input table'!Q36</f>
        <v>Between Hergenrath border and Montzen = Off TEN-T</v>
      </c>
      <c r="Q25" s="5" t="str">
        <f>'scenario input table'!R36</f>
        <v>Limited</v>
      </c>
    </row>
    <row r="26" spans="1:17" ht="15.5" x14ac:dyDescent="0.35">
      <c r="A26" s="87" t="s">
        <v>439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</row>
    <row r="27" spans="1:17" x14ac:dyDescent="0.35">
      <c r="A27" s="3" t="str">
        <f>'scenario input table'!A39</f>
        <v>Infrabel</v>
      </c>
      <c r="B27" s="3" t="str">
        <f>'scenario input table'!B39</f>
        <v>Antwerp - Essen border</v>
      </c>
      <c r="C27" s="5" t="str">
        <f>'scenario input table'!D39</f>
        <v>x</v>
      </c>
      <c r="D27" s="5" t="str">
        <f>'scenario input table'!E39</f>
        <v>x</v>
      </c>
      <c r="E27" s="5" t="str">
        <f>'scenario input table'!F39</f>
        <v>3kv</v>
      </c>
      <c r="F27" s="5">
        <f>'scenario input table'!G39</f>
        <v>740</v>
      </c>
      <c r="G27" s="5" t="str">
        <f>'scenario input table'!H39</f>
        <v>D4</v>
      </c>
      <c r="H27" s="5">
        <f>'scenario input table'!I39</f>
        <v>2</v>
      </c>
      <c r="I27" s="5" t="str">
        <f>'scenario input table'!J39</f>
        <v>N/A</v>
      </c>
      <c r="J27" s="5" t="str">
        <f>'scenario input table'!K39</f>
        <v>GB</v>
      </c>
      <c r="K27" s="5" t="str">
        <f>'scenario input table'!L39</f>
        <v>P/C 70/400</v>
      </c>
      <c r="L27" s="5" t="str">
        <f>'scenario input table'!M39</f>
        <v>TBL1</v>
      </c>
      <c r="M27" s="5">
        <f>'scenario input table'!N39</f>
        <v>100</v>
      </c>
      <c r="N27" s="5">
        <f>'scenario input table'!O39</f>
        <v>23</v>
      </c>
      <c r="O27" s="5" t="str">
        <f>'scenario input table'!P39</f>
        <v>2200-2470</v>
      </c>
      <c r="P27" s="5">
        <f>'scenario input table'!Q39</f>
        <v>0</v>
      </c>
      <c r="Q27" s="5" t="str">
        <f>'scenario input table'!R39</f>
        <v>Limited</v>
      </c>
    </row>
    <row r="28" spans="1:17" x14ac:dyDescent="0.35">
      <c r="A28" s="3" t="str">
        <f>'scenario input table'!A46</f>
        <v>ProRail</v>
      </c>
      <c r="B28" s="3" t="str">
        <f>'scenario input table'!B46</f>
        <v>Kijfhoek - Roosendaal border</v>
      </c>
      <c r="C28" s="5" t="str">
        <f>'scenario input table'!D46</f>
        <v>x</v>
      </c>
      <c r="D28" s="5" t="str">
        <f>'scenario input table'!E46</f>
        <v>x</v>
      </c>
      <c r="E28" s="5" t="str">
        <f>'scenario input table'!F46</f>
        <v>1.5 kV DC</v>
      </c>
      <c r="F28" s="5">
        <f>'scenario input table'!G46</f>
        <v>740</v>
      </c>
      <c r="G28" s="5" t="str">
        <f>'scenario input table'!H46</f>
        <v>D4</v>
      </c>
      <c r="H28" s="5">
        <f>'scenario input table'!I46</f>
        <v>2</v>
      </c>
      <c r="I28" s="5" t="str">
        <f>'scenario input table'!J46</f>
        <v>N/A</v>
      </c>
      <c r="J28" s="5" t="str">
        <f>'scenario input table'!K46</f>
        <v>G2</v>
      </c>
      <c r="K28" s="5" t="str">
        <f>'scenario input table'!L46</f>
        <v>P/C 80/410</v>
      </c>
      <c r="L28" s="5" t="str">
        <f>'scenario input table'!M46</f>
        <v>ATB EG</v>
      </c>
      <c r="M28" s="5">
        <f>'scenario input table'!N46</f>
        <v>100</v>
      </c>
      <c r="N28" s="5">
        <f>'scenario input table'!O46</f>
        <v>42.7</v>
      </c>
      <c r="O28" s="5" t="str">
        <f>'scenario input table'!P46</f>
        <v>2100-2400</v>
      </c>
      <c r="P28" s="5">
        <f>'scenario input table'!Q46</f>
        <v>0</v>
      </c>
      <c r="Q28" s="5" t="str">
        <f>'scenario input table'!R46</f>
        <v>Good</v>
      </c>
    </row>
    <row r="29" spans="1:17" ht="23" customHeight="1" x14ac:dyDescent="0.35">
      <c r="A29" s="3" t="str">
        <f>'scenario input table'!A48</f>
        <v>ProRail</v>
      </c>
      <c r="B29" s="3" t="str">
        <f>'scenario input table'!B48</f>
        <v>Kijfhoek - Zevenaar border</v>
      </c>
      <c r="C29" s="5" t="str">
        <f>'scenario input table'!D48</f>
        <v>x</v>
      </c>
      <c r="D29" s="5" t="str">
        <f>'scenario input table'!E48</f>
        <v>x</v>
      </c>
      <c r="E29" s="5" t="str">
        <f>'scenario input table'!F48</f>
        <v>25 kV AC</v>
      </c>
      <c r="F29" s="5">
        <f>'scenario input table'!G48</f>
        <v>740</v>
      </c>
      <c r="G29" s="5" t="str">
        <f>'scenario input table'!H48</f>
        <v>E5</v>
      </c>
      <c r="H29" s="5">
        <f>'scenario input table'!I48</f>
        <v>2</v>
      </c>
      <c r="I29" s="5" t="str">
        <f>'scenario input table'!J48</f>
        <v>N/A</v>
      </c>
      <c r="J29" s="5" t="str">
        <f>'scenario input table'!K48</f>
        <v>GC</v>
      </c>
      <c r="K29" s="5" t="str">
        <f>'scenario input table'!L48</f>
        <v>P/C 80/410</v>
      </c>
      <c r="L29" s="5" t="str">
        <f>'scenario input table'!M48</f>
        <v>L2 - 2.3.0d</v>
      </c>
      <c r="M29" s="5">
        <f>'scenario input table'!N48</f>
        <v>120</v>
      </c>
      <c r="N29" s="5">
        <f>'scenario input table'!O48</f>
        <v>112.7</v>
      </c>
      <c r="O29" s="5" t="str">
        <f>'scenario input table'!P48</f>
        <v>5400 (double traction)</v>
      </c>
      <c r="P29" s="5">
        <f>'scenario input table'!Q48</f>
        <v>0</v>
      </c>
      <c r="Q29" s="5" t="str">
        <f>'scenario input table'!R48</f>
        <v>Excellent</v>
      </c>
    </row>
    <row r="30" spans="1:17" ht="15.5" customHeight="1" x14ac:dyDescent="0.35">
      <c r="A30" s="3" t="str">
        <f>'scenario input table'!A32</f>
        <v>DB Netz</v>
      </c>
      <c r="B30" s="3" t="str">
        <f>'scenario input table'!B32</f>
        <v>Emmerich border - Oberhausen</v>
      </c>
      <c r="C30" s="5" t="str">
        <f>'scenario input table'!D32</f>
        <v>x</v>
      </c>
      <c r="D30" s="5" t="str">
        <f>'scenario input table'!E32</f>
        <v>x</v>
      </c>
      <c r="E30" s="5" t="str">
        <f>'scenario input table'!F32</f>
        <v>AC 15 kV 16,7Hz</v>
      </c>
      <c r="F30" s="5">
        <f>'scenario input table'!G32</f>
        <v>690</v>
      </c>
      <c r="G30" s="5" t="str">
        <f>'scenario input table'!H32</f>
        <v>D4</v>
      </c>
      <c r="H30" s="5">
        <f>'scenario input table'!I32</f>
        <v>2</v>
      </c>
      <c r="I30" s="5" t="str">
        <f>'scenario input table'!J32</f>
        <v>N/A</v>
      </c>
      <c r="J30" s="5" t="str">
        <f>'scenario input table'!K32</f>
        <v>GA</v>
      </c>
      <c r="K30" s="5" t="str">
        <f>'scenario input table'!L32</f>
        <v>P/C 80/410 </v>
      </c>
      <c r="L30" s="5" t="str">
        <f>'scenario input table'!M32</f>
        <v>PZB</v>
      </c>
      <c r="M30" s="5">
        <f>'scenario input table'!N32</f>
        <v>160</v>
      </c>
      <c r="N30" s="5">
        <f>'scenario input table'!O32</f>
        <v>71</v>
      </c>
      <c r="O30" s="5" t="str">
        <f>'scenario input table'!P32</f>
        <v>3120-3255</v>
      </c>
      <c r="P30" s="5" t="str">
        <f>'scenario input table'!Q32</f>
        <v>Upgrade to 3 tracks</v>
      </c>
      <c r="Q30" s="5">
        <f>'scenario input table'!R32</f>
        <v>0</v>
      </c>
    </row>
  </sheetData>
  <customSheetViews>
    <customSheetView guid="{5F5AB960-9E3B-4ABB-8B79-6A32B4EB09AF}" topLeftCell="A7">
      <selection activeCell="B28" sqref="B28"/>
      <pageMargins left="0" right="0" top="0" bottom="0" header="0" footer="0"/>
    </customSheetView>
  </customSheetViews>
  <mergeCells count="8">
    <mergeCell ref="A26:Q26"/>
    <mergeCell ref="A23:Q23"/>
    <mergeCell ref="A19:Q19"/>
    <mergeCell ref="A14:Q14"/>
    <mergeCell ref="C1:D1"/>
    <mergeCell ref="A3:Q3"/>
    <mergeCell ref="A5:Q5"/>
    <mergeCell ref="A9:Q9"/>
  </mergeCells>
  <conditionalFormatting sqref="A1:XFD9 A14:XFD1048576">
    <cfRule type="cellIs" dxfId="30" priority="2" operator="between">
      <formula>0</formula>
      <formula>0</formula>
    </cfRule>
  </conditionalFormatting>
  <conditionalFormatting sqref="A10:XFD13">
    <cfRule type="cellIs" dxfId="29" priority="1" operator="between">
      <formula>0</formula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22"/>
  <sheetViews>
    <sheetView zoomScale="80" zoomScaleNormal="80" workbookViewId="0">
      <selection sqref="A1:Q20"/>
    </sheetView>
  </sheetViews>
  <sheetFormatPr baseColWidth="10" defaultColWidth="11.453125" defaultRowHeight="14.5" x14ac:dyDescent="0.35"/>
  <cols>
    <col min="1" max="1" width="11.453125" style="18"/>
    <col min="2" max="2" width="27.54296875" style="1" customWidth="1"/>
    <col min="3" max="3" width="8.26953125" style="19" customWidth="1"/>
    <col min="4" max="4" width="7.453125" style="19" customWidth="1"/>
    <col min="5" max="5" width="13.7265625" style="19" customWidth="1"/>
    <col min="6" max="6" width="10.7265625" style="19" customWidth="1"/>
    <col min="7" max="7" width="10.26953125" style="19" customWidth="1"/>
    <col min="8" max="8" width="11" style="19" customWidth="1"/>
    <col min="9" max="9" width="10.54296875" style="19" customWidth="1"/>
    <col min="10" max="10" width="13.1796875" style="19" customWidth="1"/>
    <col min="11" max="12" width="13.26953125" style="19" customWidth="1"/>
    <col min="13" max="13" width="10.1796875" style="19" customWidth="1"/>
    <col min="14" max="15" width="13.26953125" style="19" customWidth="1"/>
    <col min="16" max="16" width="16.453125" style="19" customWidth="1"/>
    <col min="17" max="17" width="11.7265625" style="19" customWidth="1"/>
    <col min="18" max="18" width="13.26953125" style="13" customWidth="1"/>
    <col min="19" max="20" width="11.453125" style="13"/>
  </cols>
  <sheetData>
    <row r="1" spans="1:17" ht="21" x14ac:dyDescent="0.35">
      <c r="A1" s="42" t="s">
        <v>0</v>
      </c>
      <c r="B1" s="42" t="s">
        <v>1</v>
      </c>
      <c r="C1" s="82" t="s">
        <v>2</v>
      </c>
      <c r="D1" s="82"/>
      <c r="E1" s="43" t="s">
        <v>3</v>
      </c>
      <c r="F1" s="43" t="s">
        <v>4</v>
      </c>
      <c r="G1" s="43" t="s">
        <v>5</v>
      </c>
      <c r="H1" s="52" t="s">
        <v>6</v>
      </c>
      <c r="I1" s="43" t="s">
        <v>274</v>
      </c>
      <c r="J1" s="43" t="s">
        <v>8</v>
      </c>
      <c r="K1" s="43" t="s">
        <v>9</v>
      </c>
      <c r="L1" s="43" t="s">
        <v>10</v>
      </c>
      <c r="M1" s="43" t="s">
        <v>11</v>
      </c>
      <c r="N1" s="43" t="s">
        <v>12</v>
      </c>
      <c r="O1" s="43" t="s">
        <v>13</v>
      </c>
      <c r="P1" s="43" t="s">
        <v>14</v>
      </c>
      <c r="Q1" s="43" t="s">
        <v>15</v>
      </c>
    </row>
    <row r="2" spans="1:17" x14ac:dyDescent="0.35">
      <c r="A2" s="45"/>
      <c r="B2" s="45"/>
      <c r="C2" s="43" t="s">
        <v>16</v>
      </c>
      <c r="D2" s="43" t="s">
        <v>17</v>
      </c>
      <c r="E2" s="46"/>
      <c r="F2" s="46"/>
      <c r="G2" s="46"/>
      <c r="H2" s="46"/>
      <c r="I2" s="43"/>
      <c r="J2" s="46"/>
      <c r="K2" s="46"/>
      <c r="L2" s="46"/>
      <c r="M2" s="46"/>
      <c r="N2" s="46"/>
      <c r="O2" s="46"/>
      <c r="P2" s="46"/>
      <c r="Q2" s="46"/>
    </row>
    <row r="3" spans="1:17" ht="15.5" x14ac:dyDescent="0.35">
      <c r="A3" s="85" t="s">
        <v>275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</row>
    <row r="4" spans="1:17" ht="34.5" customHeight="1" x14ac:dyDescent="0.35">
      <c r="A4" s="48" t="str">
        <f>'scenario input table'!A15</f>
        <v>DB Netz</v>
      </c>
      <c r="B4" s="48" t="str">
        <f>'scenario input table'!B15</f>
        <v>Left side Rhine river (Mainz – Cologne)</v>
      </c>
      <c r="C4" s="5" t="str">
        <f>'scenario input table'!D15</f>
        <v>x</v>
      </c>
      <c r="D4" s="5" t="str">
        <f>'scenario input table'!E15</f>
        <v>x</v>
      </c>
      <c r="E4" s="5" t="str">
        <f>'scenario input table'!F15</f>
        <v>AC 15 KV
16,7 Hz</v>
      </c>
      <c r="F4" s="5">
        <f>'scenario input table'!G15</f>
        <v>740</v>
      </c>
      <c r="G4" s="5" t="str">
        <f>'scenario input table'!H15</f>
        <v>D4</v>
      </c>
      <c r="H4" s="5">
        <f>'scenario input table'!I15</f>
        <v>2</v>
      </c>
      <c r="I4" s="5" t="str">
        <f>'scenario input table'!J15</f>
        <v>N/A</v>
      </c>
      <c r="J4" s="5" t="str">
        <f>'scenario input table'!K15</f>
        <v>Upon request</v>
      </c>
      <c r="K4" s="5" t="str">
        <f>'scenario input table'!L15</f>
        <v>P/C 70/400</v>
      </c>
      <c r="L4" s="5" t="str">
        <f>'scenario input table'!M15</f>
        <v>PZB</v>
      </c>
      <c r="M4" s="5">
        <f>'scenario input table'!N15</f>
        <v>160</v>
      </c>
      <c r="N4" s="5">
        <f>'scenario input table'!O15</f>
        <v>185</v>
      </c>
      <c r="O4" s="5" t="str">
        <f>'scenario input table'!P15</f>
        <v>N-S:2515t, S-N:2805t 
(DB-185)</v>
      </c>
      <c r="P4" s="5">
        <f>'scenario input table'!Q15</f>
        <v>0</v>
      </c>
      <c r="Q4" s="5">
        <f>'scenario input table'!R15</f>
        <v>0</v>
      </c>
    </row>
    <row r="5" spans="1:17" ht="36.5" customHeight="1" x14ac:dyDescent="0.35">
      <c r="A5" s="48" t="str">
        <f>'scenario input table'!A23</f>
        <v>DB Netz</v>
      </c>
      <c r="B5" s="48" t="str">
        <f>'scenario input table'!B23</f>
        <v>Right side Rhine river (Wiesbaden – Cologne)</v>
      </c>
      <c r="C5" s="5" t="str">
        <f>'scenario input table'!D23</f>
        <v>x</v>
      </c>
      <c r="D5" s="5" t="str">
        <f>'scenario input table'!E23</f>
        <v>x</v>
      </c>
      <c r="E5" s="5" t="str">
        <f>'scenario input table'!F23</f>
        <v>AC 15 KV
16,7 Hz</v>
      </c>
      <c r="F5" s="5">
        <f>'scenario input table'!G23</f>
        <v>740</v>
      </c>
      <c r="G5" s="5" t="str">
        <f>'scenario input table'!H23</f>
        <v>D4</v>
      </c>
      <c r="H5" s="5">
        <f>'scenario input table'!I23</f>
        <v>2</v>
      </c>
      <c r="I5" s="5" t="str">
        <f>'scenario input table'!J23</f>
        <v>N/A</v>
      </c>
      <c r="J5" s="5" t="str">
        <f>'scenario input table'!K23</f>
        <v>Upon request</v>
      </c>
      <c r="K5" s="5" t="str">
        <f>'scenario input table'!L23</f>
        <v>P/C 80/410</v>
      </c>
      <c r="L5" s="5" t="str">
        <f>'scenario input table'!M23</f>
        <v>PZB</v>
      </c>
      <c r="M5" s="5">
        <f>'scenario input table'!N23</f>
        <v>160</v>
      </c>
      <c r="N5" s="5">
        <f>'scenario input table'!O23</f>
        <v>178</v>
      </c>
      <c r="O5" s="5" t="str">
        <f>'scenario input table'!P23</f>
        <v xml:space="preserve">N-S:2790t
S-N:2600t
 (DB-185)
</v>
      </c>
      <c r="P5" s="5">
        <f>'scenario input table'!Q23</f>
        <v>0</v>
      </c>
      <c r="Q5" s="5">
        <f>'scenario input table'!R23</f>
        <v>0</v>
      </c>
    </row>
    <row r="6" spans="1:17" ht="15.5" x14ac:dyDescent="0.35">
      <c r="A6" s="87" t="s">
        <v>470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</row>
    <row r="7" spans="1:17" ht="26" customHeight="1" x14ac:dyDescent="0.35">
      <c r="A7" s="48" t="str">
        <f>'scenario input table'!A28</f>
        <v>DB Netz</v>
      </c>
      <c r="B7" s="48" t="str">
        <f>'scenario input table'!B28</f>
        <v>Frankfurt – Gießen – Siegen - Cologne</v>
      </c>
      <c r="C7" s="5" t="str">
        <f>'scenario input table'!D28</f>
        <v>x</v>
      </c>
      <c r="D7" s="5" t="str">
        <f>'scenario input table'!E28</f>
        <v>x</v>
      </c>
      <c r="E7" s="5" t="str">
        <f>'scenario input table'!F28</f>
        <v>AC 15 kV 16,7Hz</v>
      </c>
      <c r="F7" s="5">
        <f>'scenario input table'!G28</f>
        <v>740</v>
      </c>
      <c r="G7" s="5" t="str">
        <f>'scenario input table'!H28</f>
        <v>D4</v>
      </c>
      <c r="H7" s="5">
        <f>'scenario input table'!I28</f>
        <v>2</v>
      </c>
      <c r="I7" s="5" t="str">
        <f>'scenario input table'!J28</f>
        <v>N/A</v>
      </c>
      <c r="J7" s="5" t="str">
        <f>'scenario input table'!K28</f>
        <v>Upon request</v>
      </c>
      <c r="K7" s="5" t="str">
        <f>'scenario input table'!L28</f>
        <v>P/C 70 P/C 390</v>
      </c>
      <c r="L7" s="5" t="str">
        <f>'scenario input table'!M28</f>
        <v>PZB</v>
      </c>
      <c r="M7" s="5">
        <f>'scenario input table'!N28</f>
        <v>160</v>
      </c>
      <c r="N7" s="5">
        <f>'scenario input table'!O28</f>
        <v>271</v>
      </c>
      <c r="O7" s="5" t="str">
        <f>'scenario input table'!P28</f>
        <v xml:space="preserve">N-S:1615t
S-N:1560t
</v>
      </c>
      <c r="P7" s="5">
        <f>'scenario input table'!Q28</f>
        <v>0</v>
      </c>
      <c r="Q7" s="5">
        <f>'scenario input table'!R28</f>
        <v>0</v>
      </c>
    </row>
    <row r="8" spans="1:17" ht="15.5" x14ac:dyDescent="0.35">
      <c r="A8" s="87" t="s">
        <v>471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</row>
    <row r="9" spans="1:17" ht="28" customHeight="1" x14ac:dyDescent="0.35">
      <c r="A9" s="48" t="str">
        <f>'scenario input table'!A27</f>
        <v>DB Netz</v>
      </c>
      <c r="B9" s="48" t="str">
        <f>'scenario input table'!B27</f>
        <v>Frankfurt – Gießen – Kassel – Dortmund - Cologne</v>
      </c>
      <c r="C9" s="5" t="str">
        <f>'scenario input table'!D27</f>
        <v>x</v>
      </c>
      <c r="D9" s="5" t="str">
        <f>'scenario input table'!E27</f>
        <v>x</v>
      </c>
      <c r="E9" s="5" t="str">
        <f>'scenario input table'!F27</f>
        <v>AC 15 kV 16,7Hz</v>
      </c>
      <c r="F9" s="5">
        <f>'scenario input table'!G27</f>
        <v>740</v>
      </c>
      <c r="G9" s="5" t="str">
        <f>'scenario input table'!H27</f>
        <v>D4</v>
      </c>
      <c r="H9" s="5">
        <f>'scenario input table'!I27</f>
        <v>2</v>
      </c>
      <c r="I9" s="5" t="str">
        <f>'scenario input table'!J27</f>
        <v>N/A</v>
      </c>
      <c r="J9" s="5">
        <f>'scenario input table'!K27</f>
        <v>0</v>
      </c>
      <c r="K9" s="5" t="str">
        <f>'scenario input table'!L27</f>
        <v>P/C 80/410</v>
      </c>
      <c r="L9" s="5" t="str">
        <f>'scenario input table'!M27</f>
        <v>PZB</v>
      </c>
      <c r="M9" s="5">
        <f>'scenario input table'!N27</f>
        <v>160</v>
      </c>
      <c r="N9" s="5">
        <f>'scenario input table'!O27</f>
        <v>551</v>
      </c>
      <c r="O9" s="5" t="str">
        <f>'scenario input table'!P27</f>
        <v xml:space="preserve">N-S:1620t
S-N:1480t 
</v>
      </c>
      <c r="P9" s="5">
        <f>'scenario input table'!Q27</f>
        <v>0</v>
      </c>
      <c r="Q9" s="5">
        <f>'scenario input table'!R27</f>
        <v>0</v>
      </c>
    </row>
    <row r="10" spans="1:17" ht="15.5" x14ac:dyDescent="0.35">
      <c r="A10" s="87" t="s">
        <v>276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</row>
    <row r="11" spans="1:17" ht="35" customHeight="1" x14ac:dyDescent="0.35">
      <c r="A11" s="48" t="str">
        <f>'scenario input table'!A17</f>
        <v>DB Netz</v>
      </c>
      <c r="B11" s="48" t="str">
        <f>'scenario input table'!B17</f>
        <v>Mannheim – Saarbrücken – Trier – Koblenz - Cologne</v>
      </c>
      <c r="C11" s="5" t="str">
        <f>'scenario input table'!D17</f>
        <v>x</v>
      </c>
      <c r="D11" s="5" t="str">
        <f>'scenario input table'!E17</f>
        <v>x</v>
      </c>
      <c r="E11" s="5" t="str">
        <f>'scenario input table'!F17</f>
        <v>AC 15 kV 16,7Hz</v>
      </c>
      <c r="F11" s="5">
        <f>'scenario input table'!G17</f>
        <v>740</v>
      </c>
      <c r="G11" s="5" t="str">
        <f>'scenario input table'!H17</f>
        <v>D4</v>
      </c>
      <c r="H11" s="5">
        <f>'scenario input table'!I17</f>
        <v>2</v>
      </c>
      <c r="I11" s="5" t="str">
        <f>'scenario input table'!J17</f>
        <v>N/A</v>
      </c>
      <c r="J11" s="5">
        <f>'scenario input table'!K17</f>
        <v>0</v>
      </c>
      <c r="K11" s="5" t="str">
        <f>'scenario input table'!L17</f>
        <v>P/C 70/400</v>
      </c>
      <c r="L11" s="5" t="str">
        <f>'scenario input table'!M17</f>
        <v>PZB</v>
      </c>
      <c r="M11" s="5">
        <f>'scenario input table'!N17</f>
        <v>120</v>
      </c>
      <c r="N11" s="5">
        <f>'scenario input table'!O17</f>
        <v>423</v>
      </c>
      <c r="O11" s="5" t="str">
        <f>'scenario input table'!P17</f>
        <v>N-S:1600t
S-N:1890t
(DB 185)</v>
      </c>
      <c r="P11" s="5">
        <f>'scenario input table'!Q17</f>
        <v>0</v>
      </c>
      <c r="Q11" s="5">
        <f>'scenario input table'!R17</f>
        <v>0</v>
      </c>
    </row>
    <row r="12" spans="1:17" ht="15.5" x14ac:dyDescent="0.35">
      <c r="A12" s="87" t="s">
        <v>472</v>
      </c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</row>
    <row r="13" spans="1:17" ht="28.5" customHeight="1" x14ac:dyDescent="0.35">
      <c r="A13" s="48" t="str">
        <f>'scenario input table'!A29</f>
        <v>DB Netz</v>
      </c>
      <c r="B13" s="48" t="str">
        <f>'scenario input table'!B29</f>
        <v>Frankfurt - Gießen - Siegen - Hagen - Oberhausen</v>
      </c>
      <c r="C13" s="5" t="str">
        <f>'scenario input table'!D29</f>
        <v>x</v>
      </c>
      <c r="D13" s="5" t="str">
        <f>'scenario input table'!E29</f>
        <v>x</v>
      </c>
      <c r="E13" s="5" t="str">
        <f>'scenario input table'!F29</f>
        <v>AC 15 kV 16,7Hz</v>
      </c>
      <c r="F13" s="5">
        <f>'scenario input table'!G29</f>
        <v>0</v>
      </c>
      <c r="G13" s="5" t="str">
        <f>'scenario input table'!H29</f>
        <v>D4</v>
      </c>
      <c r="H13" s="5">
        <f>'scenario input table'!I29</f>
        <v>2</v>
      </c>
      <c r="I13" s="5" t="str">
        <f>'scenario input table'!J29</f>
        <v>N/A</v>
      </c>
      <c r="J13" s="5" t="str">
        <f>'scenario input table'!K29</f>
        <v>Upon request</v>
      </c>
      <c r="K13" s="5" t="str">
        <f>'scenario input table'!L29</f>
        <v>P/C 45 P/C375</v>
      </c>
      <c r="L13" s="5" t="str">
        <f>'scenario input table'!M29</f>
        <v>PZB</v>
      </c>
      <c r="M13" s="5" t="str">
        <f>'scenario input table'!N29</f>
        <v>100-160</v>
      </c>
      <c r="N13" s="5">
        <f>'scenario input table'!O29</f>
        <v>0</v>
      </c>
      <c r="O13" s="5" t="str">
        <f>'scenario input table'!P29</f>
        <v>N-S: 1410t
S-N: 1400t</v>
      </c>
      <c r="P13" s="5">
        <f>'scenario input table'!Q29</f>
        <v>0</v>
      </c>
      <c r="Q13" s="5">
        <f>'scenario input table'!R29</f>
        <v>0</v>
      </c>
    </row>
    <row r="14" spans="1:17" ht="15.5" x14ac:dyDescent="0.35">
      <c r="A14" s="87" t="s">
        <v>277</v>
      </c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</row>
    <row r="15" spans="1:17" x14ac:dyDescent="0.35">
      <c r="A15" s="48" t="str">
        <f>'scenario input table'!A46</f>
        <v>ProRail</v>
      </c>
      <c r="B15" s="48" t="str">
        <f>'scenario input table'!B46</f>
        <v>Kijfhoek - Roosendaal border</v>
      </c>
      <c r="C15" s="5" t="str">
        <f>'scenario input table'!D46</f>
        <v>x</v>
      </c>
      <c r="D15" s="5" t="str">
        <f>'scenario input table'!E46</f>
        <v>x</v>
      </c>
      <c r="E15" s="5" t="str">
        <f>'scenario input table'!F46</f>
        <v>1.5 kV DC</v>
      </c>
      <c r="F15" s="5">
        <f>'scenario input table'!G46</f>
        <v>740</v>
      </c>
      <c r="G15" s="5" t="str">
        <f>'scenario input table'!H46</f>
        <v>D4</v>
      </c>
      <c r="H15" s="5">
        <f>'scenario input table'!I46</f>
        <v>2</v>
      </c>
      <c r="I15" s="5" t="str">
        <f>'scenario input table'!J46</f>
        <v>N/A</v>
      </c>
      <c r="J15" s="5" t="str">
        <f>'scenario input table'!K46</f>
        <v>G2</v>
      </c>
      <c r="K15" s="5" t="str">
        <f>'scenario input table'!L46</f>
        <v>P/C 80/410</v>
      </c>
      <c r="L15" s="5" t="str">
        <f>'scenario input table'!M46</f>
        <v>ATB EG</v>
      </c>
      <c r="M15" s="5">
        <f>'scenario input table'!N46</f>
        <v>100</v>
      </c>
      <c r="N15" s="5">
        <f>'scenario input table'!O46</f>
        <v>42.7</v>
      </c>
      <c r="O15" s="5" t="str">
        <f>'scenario input table'!P46</f>
        <v>2100-2400</v>
      </c>
      <c r="P15" s="5">
        <f>'scenario input table'!Q46</f>
        <v>0</v>
      </c>
      <c r="Q15" s="5" t="str">
        <f>'scenario input table'!R46</f>
        <v>Good</v>
      </c>
    </row>
    <row r="16" spans="1:17" x14ac:dyDescent="0.35">
      <c r="A16" s="48" t="str">
        <f>'scenario input table'!A39</f>
        <v>Infrabel</v>
      </c>
      <c r="B16" s="48" t="str">
        <f>'scenario input table'!B39</f>
        <v>Antwerp - Essen border</v>
      </c>
      <c r="C16" s="5" t="str">
        <f>'scenario input table'!D39</f>
        <v>x</v>
      </c>
      <c r="D16" s="5" t="str">
        <f>'scenario input table'!E39</f>
        <v>x</v>
      </c>
      <c r="E16" s="5" t="str">
        <f>'scenario input table'!F39</f>
        <v>3kv</v>
      </c>
      <c r="F16" s="5">
        <f>'scenario input table'!G39</f>
        <v>740</v>
      </c>
      <c r="G16" s="5" t="str">
        <f>'scenario input table'!H39</f>
        <v>D4</v>
      </c>
      <c r="H16" s="5">
        <f>'scenario input table'!I39</f>
        <v>2</v>
      </c>
      <c r="I16" s="5" t="str">
        <f>'scenario input table'!J39</f>
        <v>N/A</v>
      </c>
      <c r="J16" s="5" t="str">
        <f>'scenario input table'!K39</f>
        <v>GB</v>
      </c>
      <c r="K16" s="5" t="str">
        <f>'scenario input table'!L39</f>
        <v>P/C 70/400</v>
      </c>
      <c r="L16" s="5" t="str">
        <f>'scenario input table'!M39</f>
        <v>TBL1</v>
      </c>
      <c r="M16" s="5">
        <f>'scenario input table'!N39</f>
        <v>100</v>
      </c>
      <c r="N16" s="5">
        <f>'scenario input table'!O39</f>
        <v>23</v>
      </c>
      <c r="O16" s="5" t="str">
        <f>'scenario input table'!P39</f>
        <v>2200-2470</v>
      </c>
      <c r="P16" s="5">
        <f>'scenario input table'!Q39</f>
        <v>0</v>
      </c>
      <c r="Q16" s="5" t="str">
        <f>'scenario input table'!R39</f>
        <v>Limited</v>
      </c>
    </row>
    <row r="17" spans="1:17" ht="58.5" customHeight="1" x14ac:dyDescent="0.35">
      <c r="A17" s="48" t="str">
        <f>'scenario input table'!A35</f>
        <v>Infrabel</v>
      </c>
      <c r="B17" s="48" t="str">
        <f>'scenario input table'!B35</f>
        <v>Antwerp - Ronet - Aubange (border LUX)</v>
      </c>
      <c r="C17" s="5" t="str">
        <f>'scenario input table'!D35</f>
        <v>x</v>
      </c>
      <c r="D17" s="5" t="str">
        <f>'scenario input table'!E35</f>
        <v>x</v>
      </c>
      <c r="E17" s="5" t="str">
        <f>'scenario input table'!F35</f>
        <v>3kv</v>
      </c>
      <c r="F17" s="5">
        <f>'scenario input table'!G35</f>
        <v>740</v>
      </c>
      <c r="G17" s="5" t="str">
        <f>'scenario input table'!H35</f>
        <v>D4</v>
      </c>
      <c r="H17" s="5">
        <f>'scenario input table'!I35</f>
        <v>2</v>
      </c>
      <c r="I17" s="5" t="str">
        <f>'scenario input table'!J35</f>
        <v>N/A</v>
      </c>
      <c r="J17" s="5" t="str">
        <f>'scenario input table'!K35</f>
        <v>GB</v>
      </c>
      <c r="K17" s="5" t="str">
        <f>'scenario input table'!L35</f>
        <v>PC 70/400</v>
      </c>
      <c r="L17" s="5" t="str">
        <f>'scenario input table'!M35</f>
        <v>ETCS L1 FS
TBL1</v>
      </c>
      <c r="M17" s="5">
        <f>'scenario input table'!N35</f>
        <v>100</v>
      </c>
      <c r="N17" s="5">
        <f>'scenario input table'!O35</f>
        <v>283</v>
      </c>
      <c r="O17" s="5" t="str">
        <f>'scenario input table'!P35</f>
        <v>N-S: 1200 (Diesel), 1600 (Electric)
S-N: 900 (Diesel), 1400 (Electric)</v>
      </c>
      <c r="P17" s="5" t="str">
        <f>'scenario input table'!Q35</f>
        <v>Between Antwerpen Luchtbal and Lier = comprehensive network</v>
      </c>
      <c r="Q17" s="5" t="str">
        <f>'scenario input table'!R35</f>
        <v>Limited</v>
      </c>
    </row>
    <row r="18" spans="1:17" ht="24.5" customHeight="1" x14ac:dyDescent="0.35">
      <c r="A18" s="48" t="str">
        <f>'scenario input table'!A5</f>
        <v>CFL</v>
      </c>
      <c r="B18" s="48" t="str">
        <f>'scenario input table'!B5</f>
        <v>Rodange - Esch-sur-Alsette - Bettembourg</v>
      </c>
      <c r="C18" s="5">
        <f>'scenario input table'!D5</f>
        <v>0</v>
      </c>
      <c r="D18" s="5" t="str">
        <f>'scenario input table'!E5</f>
        <v>x</v>
      </c>
      <c r="E18" s="5" t="str">
        <f>'scenario input table'!F5</f>
        <v>25 kV</v>
      </c>
      <c r="F18" s="5">
        <f>'scenario input table'!G5</f>
        <v>750</v>
      </c>
      <c r="G18" s="5" t="str">
        <f>'scenario input table'!H5</f>
        <v>22,5 t</v>
      </c>
      <c r="H18" s="5">
        <f>'scenario input table'!I5</f>
        <v>1</v>
      </c>
      <c r="I18" s="5" t="str">
        <f>'scenario input table'!J5</f>
        <v>15-20‰</v>
      </c>
      <c r="J18" s="5" t="str">
        <f>'scenario input table'!K5</f>
        <v>GB - C50</v>
      </c>
      <c r="K18" s="5" t="str">
        <f>'scenario input table'!L5</f>
        <v>Upon request</v>
      </c>
      <c r="L18" s="5" t="str">
        <f>'scenario input table'!M5</f>
        <v>L1FS 
Memor 2+</v>
      </c>
      <c r="M18" s="5">
        <f>'scenario input table'!N5</f>
        <v>100</v>
      </c>
      <c r="N18" s="5">
        <f>'scenario input table'!O5</f>
        <v>0</v>
      </c>
      <c r="O18" s="5" t="str">
        <f>'scenario input table'!P5</f>
        <v>D4</v>
      </c>
      <c r="P18" s="5">
        <f>'scenario input table'!Q5</f>
        <v>0</v>
      </c>
      <c r="Q18" s="5" t="str">
        <f>'scenario input table'!R5</f>
        <v>Limited</v>
      </c>
    </row>
    <row r="19" spans="1:17" ht="34.5" customHeight="1" x14ac:dyDescent="0.35">
      <c r="A19" s="48" t="str">
        <f>'scenario input table'!A75</f>
        <v>SNCF Réseau</v>
      </c>
      <c r="B19" s="48" t="str">
        <f>'scenario input table'!B75</f>
        <v>LUX border - Metz-Sablon - Strasbourg - Mulhouse - Saint Louis border</v>
      </c>
      <c r="C19" s="5" t="str">
        <f>'scenario input table'!D75</f>
        <v>x</v>
      </c>
      <c r="D19" s="5" t="str">
        <f>'scenario input table'!E75</f>
        <v>x</v>
      </c>
      <c r="E19" s="5" t="str">
        <f>'scenario input table'!F75</f>
        <v>25kv AC</v>
      </c>
      <c r="F19" s="5">
        <f>'scenario input table'!G75</f>
        <v>750</v>
      </c>
      <c r="G19" s="5" t="str">
        <f>'scenario input table'!H75</f>
        <v>D4</v>
      </c>
      <c r="H19" s="5">
        <f>'scenario input table'!I75</f>
        <v>2</v>
      </c>
      <c r="I19" s="5" t="str">
        <f>'scenario input table'!J75</f>
        <v>&lt; 12,5‰</v>
      </c>
      <c r="J19" s="5" t="str">
        <f>'scenario input table'!K75</f>
        <v>GB1</v>
      </c>
      <c r="K19" s="5" t="str">
        <f>'scenario input table'!L75</f>
        <v>C45</v>
      </c>
      <c r="L19" s="5" t="str">
        <f>'scenario input table'!M75</f>
        <v>KVB</v>
      </c>
      <c r="M19" s="5" t="str">
        <f>'scenario input table'!N75</f>
        <v>121-160 km/h</v>
      </c>
      <c r="N19" s="5">
        <f>'scenario input table'!O75</f>
        <v>0</v>
      </c>
      <c r="O19" s="5" t="str">
        <f>'scenario input table'!P75</f>
        <v>D4</v>
      </c>
      <c r="P19" s="5">
        <f>'scenario input table'!Q75</f>
        <v>0</v>
      </c>
      <c r="Q19" s="5" t="str">
        <f>'scenario input table'!R75</f>
        <v>limited - extremely limited</v>
      </c>
    </row>
    <row r="20" spans="1:17" ht="32.5" customHeight="1" x14ac:dyDescent="0.35">
      <c r="A20" s="48" t="str">
        <f>'scenario input table'!A69</f>
        <v>SBB</v>
      </c>
      <c r="B20" s="48" t="str">
        <f>'scenario input table'!B69</f>
        <v>Saint Louis border – Basel RB Muttenz</v>
      </c>
      <c r="C20" s="5" t="str">
        <f>'scenario input table'!D69</f>
        <v>x</v>
      </c>
      <c r="D20" s="5" t="str">
        <f>'scenario input table'!E69</f>
        <v>x</v>
      </c>
      <c r="E20" s="5" t="str">
        <f>'scenario input table'!F69</f>
        <v>25kV / 15 kV AC</v>
      </c>
      <c r="F20" s="5">
        <f>'scenario input table'!G69</f>
        <v>750</v>
      </c>
      <c r="G20" s="5" t="str">
        <f>'scenario input table'!H69</f>
        <v>D4</v>
      </c>
      <c r="H20" s="5">
        <f>'scenario input table'!I69</f>
        <v>2</v>
      </c>
      <c r="I20" s="5" t="str">
        <f>'scenario input table'!J69</f>
        <v>7‰</v>
      </c>
      <c r="J20" s="5">
        <f>'scenario input table'!K69</f>
        <v>0</v>
      </c>
      <c r="K20" s="5" t="str">
        <f>'scenario input table'!L69</f>
        <v xml:space="preserve">EBV 1 / C25/344,
C45 / 353, B45 / 353, </v>
      </c>
      <c r="L20" s="5" t="str">
        <f>'scenario input table'!M69</f>
        <v>KVB
L1LS - 3.4.0</v>
      </c>
      <c r="M20" s="5">
        <f>'scenario input table'!N69</f>
        <v>100</v>
      </c>
      <c r="N20" s="5">
        <f>'scenario input table'!O69</f>
        <v>9</v>
      </c>
      <c r="O20" s="5">
        <f>'scenario input table'!P69</f>
        <v>2000</v>
      </c>
      <c r="P20" s="5">
        <f>'scenario input table'!Q69</f>
        <v>0</v>
      </c>
      <c r="Q20" s="5" t="str">
        <f>'scenario input table'!R69</f>
        <v>Limited</v>
      </c>
    </row>
    <row r="21" spans="1:17" x14ac:dyDescent="0.35">
      <c r="A21" s="21"/>
    </row>
    <row r="22" spans="1:17" x14ac:dyDescent="0.35">
      <c r="A22" s="21"/>
    </row>
  </sheetData>
  <customSheetViews>
    <customSheetView guid="{5F5AB960-9E3B-4ABB-8B79-6A32B4EB09AF}" topLeftCell="A4">
      <selection activeCell="H14" sqref="H14"/>
      <pageMargins left="0" right="0" top="0" bottom="0" header="0" footer="0"/>
    </customSheetView>
  </customSheetViews>
  <mergeCells count="7">
    <mergeCell ref="A14:Q14"/>
    <mergeCell ref="A10:Q10"/>
    <mergeCell ref="A8:Q8"/>
    <mergeCell ref="A6:Q6"/>
    <mergeCell ref="C1:D1"/>
    <mergeCell ref="A3:Q3"/>
    <mergeCell ref="A12:Q12"/>
  </mergeCells>
  <conditionalFormatting sqref="A1:XFD1048576">
    <cfRule type="cellIs" dxfId="28" priority="1" operator="between">
      <formula>0</formula>
      <formula>0</formula>
    </cfRule>
  </conditionalFormatting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44"/>
  <sheetViews>
    <sheetView zoomScale="80" zoomScaleNormal="80" workbookViewId="0">
      <selection activeCell="C2" sqref="C1:S1048576"/>
    </sheetView>
  </sheetViews>
  <sheetFormatPr baseColWidth="10" defaultColWidth="11.453125" defaultRowHeight="14.5" x14ac:dyDescent="0.35"/>
  <cols>
    <col min="1" max="1" width="8.7265625" style="19" customWidth="1"/>
    <col min="2" max="2" width="27.54296875" style="15" customWidth="1"/>
    <col min="3" max="3" width="8.26953125" style="19" customWidth="1"/>
    <col min="4" max="4" width="7.453125" style="19" customWidth="1"/>
    <col min="5" max="5" width="13.7265625" style="19" customWidth="1"/>
    <col min="6" max="6" width="10.7265625" style="19" customWidth="1"/>
    <col min="7" max="7" width="10.26953125" style="19" customWidth="1"/>
    <col min="8" max="8" width="11" style="19" customWidth="1"/>
    <col min="9" max="9" width="10.54296875" style="19" customWidth="1"/>
    <col min="10" max="10" width="13.1796875" style="19" customWidth="1"/>
    <col min="11" max="12" width="13.26953125" style="19" customWidth="1"/>
    <col min="13" max="13" width="10.1796875" style="19" customWidth="1"/>
    <col min="14" max="14" width="14.54296875" style="19" customWidth="1"/>
    <col min="15" max="15" width="13.26953125" style="19" customWidth="1"/>
    <col min="16" max="16" width="21.7265625" style="19" customWidth="1"/>
    <col min="17" max="17" width="11.7265625" style="19" customWidth="1"/>
    <col min="18" max="18" width="13.26953125" style="13" customWidth="1"/>
    <col min="19" max="16384" width="11.453125" style="13"/>
  </cols>
  <sheetData>
    <row r="1" spans="1:26" ht="24.5" customHeight="1" x14ac:dyDescent="0.35">
      <c r="A1" s="43" t="s">
        <v>0</v>
      </c>
      <c r="B1" s="43" t="s">
        <v>1</v>
      </c>
      <c r="C1" s="82" t="s">
        <v>2</v>
      </c>
      <c r="D1" s="82"/>
      <c r="E1" s="82" t="s">
        <v>3</v>
      </c>
      <c r="F1" s="43" t="s">
        <v>4</v>
      </c>
      <c r="G1" s="43" t="s">
        <v>5</v>
      </c>
      <c r="H1" s="90" t="s">
        <v>6</v>
      </c>
      <c r="I1" s="52" t="s">
        <v>7</v>
      </c>
      <c r="J1" s="43" t="s">
        <v>8</v>
      </c>
      <c r="K1" s="82" t="s">
        <v>9</v>
      </c>
      <c r="L1" s="43" t="s">
        <v>10</v>
      </c>
      <c r="M1" s="43" t="s">
        <v>11</v>
      </c>
      <c r="N1" s="82" t="s">
        <v>12</v>
      </c>
      <c r="O1" s="43" t="s">
        <v>13</v>
      </c>
      <c r="P1" s="82" t="s">
        <v>14</v>
      </c>
      <c r="Q1" s="82" t="s">
        <v>15</v>
      </c>
      <c r="R1" s="88"/>
      <c r="S1" s="89"/>
      <c r="T1" s="89"/>
      <c r="U1" s="89"/>
      <c r="V1" s="89"/>
      <c r="W1" s="89"/>
      <c r="X1" s="89"/>
      <c r="Y1" s="89"/>
      <c r="Z1" s="89"/>
    </row>
    <row r="2" spans="1:26" x14ac:dyDescent="0.35">
      <c r="A2" s="43"/>
      <c r="B2" s="43"/>
      <c r="C2" s="43" t="s">
        <v>16</v>
      </c>
      <c r="D2" s="43" t="s">
        <v>17</v>
      </c>
      <c r="E2" s="82"/>
      <c r="F2" s="43"/>
      <c r="G2" s="43"/>
      <c r="H2" s="90"/>
      <c r="I2" s="52"/>
      <c r="J2" s="43"/>
      <c r="K2" s="82"/>
      <c r="L2" s="43"/>
      <c r="M2" s="43"/>
      <c r="N2" s="82"/>
      <c r="O2" s="43"/>
      <c r="P2" s="82"/>
      <c r="Q2" s="82"/>
      <c r="R2" s="88"/>
      <c r="S2" s="89"/>
      <c r="T2" s="89"/>
      <c r="U2" s="89"/>
      <c r="V2" s="89"/>
      <c r="W2" s="89"/>
      <c r="X2" s="89"/>
      <c r="Y2" s="89"/>
      <c r="Z2" s="89"/>
    </row>
    <row r="3" spans="1:26" ht="15.5" x14ac:dyDescent="0.35">
      <c r="A3" s="85" t="s">
        <v>278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8"/>
      <c r="S3" s="89"/>
      <c r="T3" s="89"/>
      <c r="U3" s="89"/>
      <c r="V3" s="89"/>
      <c r="W3" s="89"/>
      <c r="X3" s="89"/>
      <c r="Y3" s="89"/>
      <c r="Z3" s="89"/>
    </row>
    <row r="4" spans="1:26" ht="37.5" customHeight="1" x14ac:dyDescent="0.35">
      <c r="A4" s="5" t="str">
        <f>'scenario input table'!A12</f>
        <v>DB Netz</v>
      </c>
      <c r="B4" s="5" t="str">
        <f>'scenario input table'!B12</f>
        <v>Karlsruhe - Offenburg</v>
      </c>
      <c r="C4" s="5" t="str">
        <f>'scenario input table'!D12</f>
        <v>x</v>
      </c>
      <c r="D4" s="5" t="str">
        <f>'scenario input table'!E12</f>
        <v>x</v>
      </c>
      <c r="E4" s="5" t="str">
        <f>'scenario input table'!F12</f>
        <v>AC 15 kV 16,7Hz</v>
      </c>
      <c r="F4" s="5">
        <f>'scenario input table'!G12</f>
        <v>740</v>
      </c>
      <c r="G4" s="5" t="str">
        <f>'scenario input table'!H12</f>
        <v>D4</v>
      </c>
      <c r="H4" s="5" t="str">
        <f>'scenario input table'!I12</f>
        <v xml:space="preserve">2 to 4 </v>
      </c>
      <c r="I4" s="5" t="str">
        <f>'scenario input table'!J12</f>
        <v>5-10‰</v>
      </c>
      <c r="J4" s="5" t="str">
        <f>'scenario input table'!K12</f>
        <v xml:space="preserve">GC </v>
      </c>
      <c r="K4" s="5" t="str">
        <f>'scenario input table'!L12</f>
        <v>P/C 70/400</v>
      </c>
      <c r="L4" s="5" t="str">
        <f>'scenario input table'!M12</f>
        <v>PZB
LZB (4000 PZB only)</v>
      </c>
      <c r="M4" s="5" t="str">
        <f>'scenario input table'!N12</f>
        <v>Up to 250</v>
      </c>
      <c r="N4" s="5">
        <f>'scenario input table'!O12</f>
        <v>72</v>
      </c>
      <c r="O4" s="5" t="str">
        <f>'scenario input table'!P12</f>
        <v>2645-2805</v>
      </c>
      <c r="P4" s="5">
        <f>'scenario input table'!R12</f>
        <v>0</v>
      </c>
      <c r="Q4" s="5">
        <f>'scenario input table'!S12</f>
        <v>0</v>
      </c>
      <c r="R4" s="40"/>
      <c r="S4" s="41"/>
      <c r="T4" s="29"/>
      <c r="U4" s="29"/>
      <c r="V4" s="29"/>
      <c r="W4" s="29"/>
      <c r="X4" s="29"/>
      <c r="Y4" s="29"/>
      <c r="Z4" s="29"/>
    </row>
    <row r="5" spans="1:26" ht="15.5" x14ac:dyDescent="0.35">
      <c r="A5" s="81" t="s">
        <v>279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8"/>
      <c r="S5" s="89"/>
      <c r="T5" s="89"/>
      <c r="U5" s="89"/>
      <c r="V5" s="89"/>
      <c r="W5" s="89"/>
      <c r="X5" s="89"/>
      <c r="Y5" s="89"/>
      <c r="Z5" s="89"/>
    </row>
    <row r="6" spans="1:26" x14ac:dyDescent="0.35">
      <c r="A6" s="5" t="str">
        <f>'scenario input table'!A46</f>
        <v>ProRail</v>
      </c>
      <c r="B6" s="5" t="str">
        <f>'scenario input table'!B46</f>
        <v>Kijfhoek - Roosendaal border</v>
      </c>
      <c r="C6" s="5" t="str">
        <f>'scenario input table'!D46</f>
        <v>x</v>
      </c>
      <c r="D6" s="5" t="str">
        <f>'scenario input table'!E46</f>
        <v>x</v>
      </c>
      <c r="E6" s="5" t="str">
        <f>'scenario input table'!F46</f>
        <v>1.5 kV DC</v>
      </c>
      <c r="F6" s="5">
        <f>'scenario input table'!G46</f>
        <v>740</v>
      </c>
      <c r="G6" s="5" t="str">
        <f>'scenario input table'!H46</f>
        <v>D4</v>
      </c>
      <c r="H6" s="5">
        <f>'scenario input table'!I46</f>
        <v>2</v>
      </c>
      <c r="I6" s="5" t="str">
        <f>'scenario input table'!J46</f>
        <v>N/A</v>
      </c>
      <c r="J6" s="5" t="str">
        <f>'scenario input table'!K46</f>
        <v>G2</v>
      </c>
      <c r="K6" s="5" t="str">
        <f>'scenario input table'!L46</f>
        <v>P/C 80/410</v>
      </c>
      <c r="L6" s="5" t="str">
        <f>'scenario input table'!M46</f>
        <v>ATB EG</v>
      </c>
      <c r="M6" s="5">
        <f>'scenario input table'!N46</f>
        <v>100</v>
      </c>
      <c r="N6" s="5">
        <f>'scenario input table'!O46</f>
        <v>42.7</v>
      </c>
      <c r="O6" s="5" t="str">
        <f>'scenario input table'!P46</f>
        <v>2100-2400</v>
      </c>
      <c r="P6" s="5">
        <f>'scenario input table'!Q46</f>
        <v>0</v>
      </c>
      <c r="Q6" s="5" t="str">
        <f>'scenario input table'!R46</f>
        <v>Good</v>
      </c>
      <c r="R6" s="40"/>
      <c r="S6" s="41"/>
      <c r="T6" s="29"/>
      <c r="U6" s="29"/>
      <c r="V6" s="29"/>
      <c r="W6" s="29"/>
      <c r="X6" s="29"/>
      <c r="Y6" s="29"/>
      <c r="Z6" s="29"/>
    </row>
    <row r="7" spans="1:26" ht="55" customHeight="1" x14ac:dyDescent="0.35">
      <c r="A7" s="5" t="str">
        <f>'scenario input table'!A37</f>
        <v>Infrabel</v>
      </c>
      <c r="B7" s="5" t="str">
        <f>'scenario input table'!B37</f>
        <v>Essen border - Montzen border</v>
      </c>
      <c r="C7" s="5" t="str">
        <f>'scenario input table'!D37</f>
        <v>x</v>
      </c>
      <c r="D7" s="5" t="str">
        <f>'scenario input table'!E37</f>
        <v>x</v>
      </c>
      <c r="E7" s="5" t="str">
        <f>'scenario input table'!F37</f>
        <v>3kv</v>
      </c>
      <c r="F7" s="5" t="str">
        <f>'scenario input table'!G37</f>
        <v>740 </v>
      </c>
      <c r="G7" s="5" t="str">
        <f>'scenario input table'!H37</f>
        <v>D4</v>
      </c>
      <c r="H7" s="5">
        <f>'scenario input table'!I37</f>
        <v>2</v>
      </c>
      <c r="I7" s="5" t="str">
        <f>'scenario input table'!J37</f>
        <v>N/A</v>
      </c>
      <c r="J7" s="5" t="str">
        <f>'scenario input table'!K37</f>
        <v>GB</v>
      </c>
      <c r="K7" s="5" t="str">
        <f>'scenario input table'!L37</f>
        <v>P/C 70/400</v>
      </c>
      <c r="L7" s="5" t="str">
        <f>'scenario input table'!M37</f>
        <v>TBL1</v>
      </c>
      <c r="M7" s="5">
        <f>'scenario input table'!N37</f>
        <v>100</v>
      </c>
      <c r="N7" s="5">
        <f>'scenario input table'!O37</f>
        <v>175.2</v>
      </c>
      <c r="O7" s="5" t="str">
        <f>'scenario input table'!P37</f>
        <v>2100-1800</v>
      </c>
      <c r="P7" s="5" t="str">
        <f>'scenario input table'!Q37</f>
        <v>From Montzen border to Y. Glons Vmax is 90km / Between Antwerpen Luchtbal and Lier = comprehensive network</v>
      </c>
      <c r="Q7" s="5" t="str">
        <f>'scenario input table'!R37</f>
        <v>Limited</v>
      </c>
      <c r="R7" s="40"/>
      <c r="S7" s="41"/>
      <c r="T7" s="29"/>
      <c r="U7" s="29"/>
      <c r="V7" s="29"/>
      <c r="W7" s="29"/>
      <c r="X7" s="29"/>
      <c r="Y7" s="29"/>
      <c r="Z7" s="29"/>
    </row>
    <row r="8" spans="1:26" ht="57.5" customHeight="1" x14ac:dyDescent="0.35">
      <c r="A8" s="5" t="str">
        <f>'scenario input table'!A35</f>
        <v>Infrabel</v>
      </c>
      <c r="B8" s="5" t="str">
        <f>'scenario input table'!B35</f>
        <v>Antwerp - Ronet - Aubange (border LUX)</v>
      </c>
      <c r="C8" s="5" t="str">
        <f>'scenario input table'!D35</f>
        <v>x</v>
      </c>
      <c r="D8" s="5" t="str">
        <f>'scenario input table'!E35</f>
        <v>x</v>
      </c>
      <c r="E8" s="5" t="str">
        <f>'scenario input table'!F35</f>
        <v>3kv</v>
      </c>
      <c r="F8" s="5">
        <f>'scenario input table'!G35</f>
        <v>740</v>
      </c>
      <c r="G8" s="5" t="str">
        <f>'scenario input table'!H35</f>
        <v>D4</v>
      </c>
      <c r="H8" s="5">
        <f>'scenario input table'!I35</f>
        <v>2</v>
      </c>
      <c r="I8" s="5" t="str">
        <f>'scenario input table'!J35</f>
        <v>N/A</v>
      </c>
      <c r="J8" s="5" t="str">
        <f>'scenario input table'!K35</f>
        <v>GB</v>
      </c>
      <c r="K8" s="5" t="str">
        <f>'scenario input table'!L35</f>
        <v>PC 70/400</v>
      </c>
      <c r="L8" s="5" t="str">
        <f>'scenario input table'!M35</f>
        <v>ETCS L1 FS
TBL1</v>
      </c>
      <c r="M8" s="5">
        <f>'scenario input table'!N35</f>
        <v>100</v>
      </c>
      <c r="N8" s="5">
        <f>'scenario input table'!O35</f>
        <v>283</v>
      </c>
      <c r="O8" s="5" t="str">
        <f>'scenario input table'!P35</f>
        <v>N-S: 1200 (Diesel), 1600 (Electric)
S-N: 900 (Diesel), 1400 (Electric)</v>
      </c>
      <c r="P8" s="5" t="str">
        <f>'scenario input table'!Q35</f>
        <v>Between Antwerpen Luchtbal and Lier = comprehensive network</v>
      </c>
      <c r="Q8" s="5" t="str">
        <f>'scenario input table'!R35</f>
        <v>Limited</v>
      </c>
      <c r="R8" s="40"/>
      <c r="S8" s="41"/>
      <c r="T8" s="29"/>
      <c r="U8" s="29"/>
      <c r="V8" s="29"/>
      <c r="W8" s="29"/>
      <c r="X8" s="29"/>
      <c r="Y8" s="29"/>
      <c r="Z8" s="29"/>
    </row>
    <row r="9" spans="1:26" ht="24.5" customHeight="1" x14ac:dyDescent="0.35">
      <c r="A9" s="5" t="str">
        <f>'scenario input table'!A5</f>
        <v>CFL</v>
      </c>
      <c r="B9" s="5" t="str">
        <f>'scenario input table'!B5</f>
        <v>Rodange - Esch-sur-Alsette - Bettembourg</v>
      </c>
      <c r="C9" s="5">
        <f>'scenario input table'!D5</f>
        <v>0</v>
      </c>
      <c r="D9" s="5" t="str">
        <f>'scenario input table'!E5</f>
        <v>x</v>
      </c>
      <c r="E9" s="5" t="str">
        <f>'scenario input table'!F5</f>
        <v>25 kV</v>
      </c>
      <c r="F9" s="5">
        <f>'scenario input table'!G5</f>
        <v>750</v>
      </c>
      <c r="G9" s="5" t="str">
        <f>'scenario input table'!H5</f>
        <v>22,5 t</v>
      </c>
      <c r="H9" s="5">
        <f>'scenario input table'!I5</f>
        <v>1</v>
      </c>
      <c r="I9" s="5" t="str">
        <f>'scenario input table'!J5</f>
        <v>15-20‰</v>
      </c>
      <c r="J9" s="5" t="str">
        <f>'scenario input table'!K5</f>
        <v>GB - C50</v>
      </c>
      <c r="K9" s="5" t="str">
        <f>'scenario input table'!L5</f>
        <v>Upon request</v>
      </c>
      <c r="L9" s="5" t="str">
        <f>'scenario input table'!M5</f>
        <v>L1FS 
Memor 2+</v>
      </c>
      <c r="M9" s="5">
        <f>'scenario input table'!N5</f>
        <v>100</v>
      </c>
      <c r="N9" s="5">
        <f>'scenario input table'!O5</f>
        <v>0</v>
      </c>
      <c r="O9" s="5" t="str">
        <f>'scenario input table'!P5</f>
        <v>D4</v>
      </c>
      <c r="P9" s="5">
        <f>'scenario input table'!Q5</f>
        <v>0</v>
      </c>
      <c r="Q9" s="5" t="str">
        <f>'scenario input table'!R5</f>
        <v>Limited</v>
      </c>
      <c r="R9" s="88"/>
      <c r="S9" s="89"/>
      <c r="T9" s="89"/>
      <c r="U9" s="89"/>
      <c r="V9" s="89"/>
      <c r="W9" s="89"/>
      <c r="X9" s="89"/>
      <c r="Y9" s="89"/>
      <c r="Z9" s="89"/>
    </row>
    <row r="10" spans="1:26" ht="33" customHeight="1" x14ac:dyDescent="0.35">
      <c r="A10" s="5" t="str">
        <f>'scenario input table'!A75</f>
        <v>SNCF Réseau</v>
      </c>
      <c r="B10" s="5" t="str">
        <f>'scenario input table'!B75</f>
        <v>LUX border - Metz-Sablon - Strasbourg - Mulhouse - Saint Louis border</v>
      </c>
      <c r="C10" s="5" t="str">
        <f>'scenario input table'!D75</f>
        <v>x</v>
      </c>
      <c r="D10" s="5" t="str">
        <f>'scenario input table'!E75</f>
        <v>x</v>
      </c>
      <c r="E10" s="5" t="str">
        <f>'scenario input table'!F75</f>
        <v>25kv AC</v>
      </c>
      <c r="F10" s="5">
        <f>'scenario input table'!G75</f>
        <v>750</v>
      </c>
      <c r="G10" s="5" t="str">
        <f>'scenario input table'!H75</f>
        <v>D4</v>
      </c>
      <c r="H10" s="5">
        <f>'scenario input table'!I75</f>
        <v>2</v>
      </c>
      <c r="I10" s="5" t="str">
        <f>'scenario input table'!J75</f>
        <v>&lt; 12,5‰</v>
      </c>
      <c r="J10" s="5" t="str">
        <f>'scenario input table'!K75</f>
        <v>GB1</v>
      </c>
      <c r="K10" s="5" t="str">
        <f>'scenario input table'!L75</f>
        <v>C45</v>
      </c>
      <c r="L10" s="5" t="str">
        <f>'scenario input table'!M75</f>
        <v>KVB</v>
      </c>
      <c r="M10" s="5" t="str">
        <f>'scenario input table'!N75</f>
        <v>121-160 km/h</v>
      </c>
      <c r="N10" s="5">
        <f>'scenario input table'!O75</f>
        <v>0</v>
      </c>
      <c r="O10" s="5" t="str">
        <f>'scenario input table'!P75</f>
        <v>D4</v>
      </c>
      <c r="P10" s="5">
        <f>'scenario input table'!Q75</f>
        <v>0</v>
      </c>
      <c r="Q10" s="5" t="str">
        <f>'scenario input table'!R75</f>
        <v>limited - extremely limited</v>
      </c>
      <c r="R10" s="88"/>
      <c r="S10" s="89"/>
      <c r="T10" s="89"/>
      <c r="U10" s="89"/>
      <c r="V10" s="89"/>
      <c r="W10" s="89"/>
      <c r="X10" s="89"/>
      <c r="Y10" s="89"/>
      <c r="Z10" s="89"/>
    </row>
    <row r="11" spans="1:26" ht="35" customHeight="1" x14ac:dyDescent="0.35">
      <c r="A11" s="5" t="str">
        <f>'scenario input table'!A69</f>
        <v>SBB</v>
      </c>
      <c r="B11" s="5" t="str">
        <f>'scenario input table'!B69</f>
        <v>Saint Louis border – Basel RB Muttenz</v>
      </c>
      <c r="C11" s="5" t="str">
        <f>'scenario input table'!D69</f>
        <v>x</v>
      </c>
      <c r="D11" s="5" t="str">
        <f>'scenario input table'!E69</f>
        <v>x</v>
      </c>
      <c r="E11" s="5" t="str">
        <f>'scenario input table'!F69</f>
        <v>25kV / 15 kV AC</v>
      </c>
      <c r="F11" s="5">
        <f>'scenario input table'!G69</f>
        <v>750</v>
      </c>
      <c r="G11" s="5" t="str">
        <f>'scenario input table'!H69</f>
        <v>D4</v>
      </c>
      <c r="H11" s="5">
        <f>'scenario input table'!I69</f>
        <v>2</v>
      </c>
      <c r="I11" s="5" t="str">
        <f>'scenario input table'!J69</f>
        <v>7‰</v>
      </c>
      <c r="J11" s="5">
        <f>'scenario input table'!K69</f>
        <v>0</v>
      </c>
      <c r="K11" s="5" t="str">
        <f>'scenario input table'!L69</f>
        <v xml:space="preserve">EBV 1 / C25/344,
C45 / 353, B45 / 353, </v>
      </c>
      <c r="L11" s="5" t="str">
        <f>'scenario input table'!M69</f>
        <v>KVB
L1LS - 3.4.0</v>
      </c>
      <c r="M11" s="5">
        <f>'scenario input table'!N69</f>
        <v>100</v>
      </c>
      <c r="N11" s="5">
        <f>'scenario input table'!O69</f>
        <v>9</v>
      </c>
      <c r="O11" s="5">
        <f>'scenario input table'!P69</f>
        <v>2000</v>
      </c>
      <c r="P11" s="5">
        <f>'scenario input table'!Q69</f>
        <v>0</v>
      </c>
      <c r="Q11" s="5" t="str">
        <f>'scenario input table'!R69</f>
        <v>Limited</v>
      </c>
      <c r="R11" s="40"/>
      <c r="S11" s="41"/>
      <c r="T11" s="29"/>
      <c r="U11" s="29"/>
      <c r="V11" s="29"/>
      <c r="W11" s="29"/>
      <c r="X11" s="29"/>
      <c r="Y11" s="29"/>
      <c r="Z11" s="29"/>
    </row>
    <row r="12" spans="1:26" ht="15.5" x14ac:dyDescent="0.35">
      <c r="A12" s="81" t="s">
        <v>280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8"/>
      <c r="S12" s="89"/>
      <c r="T12" s="89"/>
      <c r="U12" s="89"/>
      <c r="V12" s="89"/>
      <c r="W12" s="89"/>
      <c r="X12" s="89"/>
      <c r="Y12" s="89"/>
      <c r="Z12" s="89"/>
    </row>
    <row r="13" spans="1:26" ht="23.5" customHeight="1" x14ac:dyDescent="0.35">
      <c r="A13" s="5" t="str">
        <f>'scenario input table'!A13</f>
        <v>DB Netz</v>
      </c>
      <c r="B13" s="5" t="str">
        <f>'scenario input table'!B13</f>
        <v>Karlsruhe Gbf - Wörth</v>
      </c>
      <c r="C13" s="5" t="str">
        <f>'scenario input table'!D13</f>
        <v>x</v>
      </c>
      <c r="D13" s="5" t="str">
        <f>'scenario input table'!E13</f>
        <v>x</v>
      </c>
      <c r="E13" s="5" t="str">
        <f>'scenario input table'!F13</f>
        <v>AC 15 kV 16,7Hz</v>
      </c>
      <c r="F13" s="5">
        <f>'scenario input table'!G13</f>
        <v>0</v>
      </c>
      <c r="G13" s="5" t="str">
        <f>'scenario input table'!H13</f>
        <v>D4</v>
      </c>
      <c r="H13" s="5">
        <f>'scenario input table'!I13</f>
        <v>2</v>
      </c>
      <c r="I13" s="5" t="str">
        <f>'scenario input table'!J13</f>
        <v>N/A</v>
      </c>
      <c r="J13" s="5" t="str">
        <f>'scenario input table'!K13</f>
        <v>GA</v>
      </c>
      <c r="K13" s="5" t="str">
        <f>'scenario input table'!L13</f>
        <v>P/C 80/410</v>
      </c>
      <c r="L13" s="5" t="str">
        <f>'scenario input table'!M13</f>
        <v>PZB</v>
      </c>
      <c r="M13" s="5">
        <f>'scenario input table'!N13</f>
        <v>120</v>
      </c>
      <c r="N13" s="5">
        <f>'scenario input table'!O13</f>
        <v>11</v>
      </c>
      <c r="O13" s="5" t="str">
        <f>'scenario input table'!P13</f>
        <v>3030-3045 (V-Tfz DB – 232/233)</v>
      </c>
      <c r="P13" s="5" t="str">
        <f>'scenario input table'!Q13</f>
        <v>Karlsruhe &lt;-&gt; France, change of direction in Wörth</v>
      </c>
      <c r="Q13" s="5">
        <f>'scenario input table'!R13</f>
        <v>0</v>
      </c>
      <c r="R13" s="88"/>
      <c r="S13" s="89"/>
      <c r="T13" s="89"/>
      <c r="U13" s="89"/>
      <c r="V13" s="89"/>
      <c r="W13" s="89"/>
      <c r="X13" s="89"/>
      <c r="Y13" s="89"/>
      <c r="Z13" s="89"/>
    </row>
    <row r="14" spans="1:26" ht="24.5" customHeight="1" x14ac:dyDescent="0.35">
      <c r="A14" s="5" t="str">
        <f>'scenario input table'!A31</f>
        <v>DB Netz</v>
      </c>
      <c r="B14" s="5" t="str">
        <f>'scenario input table'!B31</f>
        <v>Wörth - Lauterbourg (border)</v>
      </c>
      <c r="C14" s="5" t="str">
        <f>'scenario input table'!D31</f>
        <v>x</v>
      </c>
      <c r="D14" s="5" t="str">
        <f>'scenario input table'!E31</f>
        <v>x</v>
      </c>
      <c r="E14" s="5" t="str">
        <f>'scenario input table'!F31</f>
        <v>Diesel</v>
      </c>
      <c r="F14" s="5">
        <f>'scenario input table'!G31</f>
        <v>600</v>
      </c>
      <c r="G14" s="5" t="str">
        <f>'scenario input table'!H31</f>
        <v>D4</v>
      </c>
      <c r="H14" s="5">
        <f>'scenario input table'!I31</f>
        <v>1</v>
      </c>
      <c r="I14" s="5" t="str">
        <f>'scenario input table'!J31</f>
        <v>N/A</v>
      </c>
      <c r="J14" s="5" t="str">
        <f>'scenario input table'!K31</f>
        <v>Upon request</v>
      </c>
      <c r="K14" s="5" t="str">
        <f>'scenario input table'!L31</f>
        <v>P/C 80/410</v>
      </c>
      <c r="L14" s="5" t="str">
        <f>'scenario input table'!M31</f>
        <v>PZB</v>
      </c>
      <c r="M14" s="5">
        <f>'scenario input table'!N31</f>
        <v>100</v>
      </c>
      <c r="N14" s="5">
        <f>'scenario input table'!O31</f>
        <v>11</v>
      </c>
      <c r="O14" s="5" t="str">
        <f>'scenario input table'!P31</f>
        <v>3030-3945 (V-Tfz DB 232/233)</v>
      </c>
      <c r="P14" s="5" t="str">
        <f>'scenario input table'!Q31</f>
        <v>Karlsruhe &lt;-&gt; France, change of direction in Wörth</v>
      </c>
      <c r="Q14" s="5">
        <f>'scenario input table'!R31</f>
        <v>0</v>
      </c>
      <c r="R14" s="88"/>
      <c r="S14" s="89"/>
      <c r="T14" s="89"/>
      <c r="U14" s="89"/>
      <c r="V14" s="89"/>
      <c r="W14" s="89"/>
      <c r="X14" s="89"/>
      <c r="Y14" s="89"/>
      <c r="Z14" s="89"/>
    </row>
    <row r="15" spans="1:26" ht="24" customHeight="1" x14ac:dyDescent="0.35">
      <c r="A15" s="5" t="str">
        <f>'scenario input table'!A74</f>
        <v>SNCF Réseau</v>
      </c>
      <c r="B15" s="5" t="str">
        <f>'scenario input table'!B74</f>
        <v>Lauterbourg border - Strasbourg</v>
      </c>
      <c r="C15" s="5" t="str">
        <f>'scenario input table'!D74</f>
        <v>x</v>
      </c>
      <c r="D15" s="5" t="str">
        <f>'scenario input table'!E74</f>
        <v>x</v>
      </c>
      <c r="E15" s="5" t="str">
        <f>'scenario input table'!F74</f>
        <v>Diesel</v>
      </c>
      <c r="F15" s="5">
        <f>'scenario input table'!G74</f>
        <v>750</v>
      </c>
      <c r="G15" s="5" t="str">
        <f>'scenario input table'!H74</f>
        <v>D4</v>
      </c>
      <c r="H15" s="5">
        <f>'scenario input table'!I74</f>
        <v>2</v>
      </c>
      <c r="I15" s="5" t="str">
        <f>'scenario input table'!J74</f>
        <v>&lt; 12,5‰</v>
      </c>
      <c r="J15" s="5" t="str">
        <f>'scenario input table'!K74</f>
        <v>GB1</v>
      </c>
      <c r="K15" s="5" t="str">
        <f>'scenario input table'!L74</f>
        <v>C45</v>
      </c>
      <c r="L15" s="5" t="str">
        <f>'scenario input table'!M74</f>
        <v>No speed control system</v>
      </c>
      <c r="M15" s="5" t="str">
        <f>'scenario input table'!N74</f>
        <v>61-100 km/h</v>
      </c>
      <c r="N15" s="5">
        <f>'scenario input table'!O74</f>
        <v>58</v>
      </c>
      <c r="O15" s="5" t="str">
        <f>'scenario input table'!P74</f>
        <v>D4</v>
      </c>
      <c r="P15" s="5">
        <f>'scenario input table'!Q74</f>
        <v>0</v>
      </c>
      <c r="Q15" s="5" t="str">
        <f>'scenario input table'!R74</f>
        <v>Good</v>
      </c>
      <c r="R15" s="41"/>
      <c r="S15" s="41"/>
      <c r="T15" s="29"/>
      <c r="U15" s="29"/>
      <c r="V15" s="29"/>
      <c r="W15" s="29"/>
      <c r="X15" s="29"/>
      <c r="Y15" s="29"/>
      <c r="Z15" s="29"/>
    </row>
    <row r="16" spans="1:26" ht="26.5" customHeight="1" x14ac:dyDescent="0.35">
      <c r="A16" s="5" t="str">
        <f>'scenario input table'!A81</f>
        <v>SNCF Réseau</v>
      </c>
      <c r="B16" s="5" t="str">
        <f>'scenario input table'!B81</f>
        <v>Strasbourg - Mulhouse</v>
      </c>
      <c r="C16" s="5" t="str">
        <f>'scenario input table'!D81</f>
        <v>x</v>
      </c>
      <c r="D16" s="5" t="str">
        <f>'scenario input table'!E81</f>
        <v>x</v>
      </c>
      <c r="E16" s="5" t="str">
        <f>'scenario input table'!F81</f>
        <v>25kv AC</v>
      </c>
      <c r="F16" s="5">
        <f>'scenario input table'!G81</f>
        <v>750</v>
      </c>
      <c r="G16" s="5" t="str">
        <f>'scenario input table'!H81</f>
        <v>D4</v>
      </c>
      <c r="H16" s="5">
        <f>'scenario input table'!I81</f>
        <v>2</v>
      </c>
      <c r="I16" s="5" t="str">
        <f>'scenario input table'!J81</f>
        <v>&lt; 12,5‰</v>
      </c>
      <c r="J16" s="5" t="str">
        <f>'scenario input table'!K81</f>
        <v>GB1</v>
      </c>
      <c r="K16" s="5" t="str">
        <f>'scenario input table'!L81</f>
        <v>C45</v>
      </c>
      <c r="L16" s="5" t="str">
        <f>'scenario input table'!M81</f>
        <v>KVB</v>
      </c>
      <c r="M16" s="5" t="str">
        <f>'scenario input table'!N81</f>
        <v>161-220km/h</v>
      </c>
      <c r="N16" s="5">
        <f>'scenario input table'!O81</f>
        <v>107</v>
      </c>
      <c r="O16" s="5" t="str">
        <f>'scenario input table'!P81</f>
        <v>D4</v>
      </c>
      <c r="P16" s="5">
        <f>'scenario input table'!Q81</f>
        <v>0</v>
      </c>
      <c r="Q16" s="5" t="str">
        <f>'scenario input table'!R81</f>
        <v>Extremely limited</v>
      </c>
      <c r="R16" s="88"/>
      <c r="S16" s="89"/>
      <c r="T16" s="89"/>
      <c r="U16" s="89"/>
      <c r="V16" s="89"/>
      <c r="W16" s="89"/>
      <c r="X16" s="89"/>
      <c r="Y16" s="89"/>
      <c r="Z16" s="89"/>
    </row>
    <row r="17" spans="1:26" ht="25.5" customHeight="1" x14ac:dyDescent="0.35">
      <c r="A17" s="5" t="str">
        <f>'scenario input table'!A78</f>
        <v>SNCF Réseau</v>
      </c>
      <c r="B17" s="5" t="str">
        <f>'scenario input table'!B78</f>
        <v>Mulhouse - Saint Louis (border)</v>
      </c>
      <c r="C17" s="5" t="str">
        <f>'scenario input table'!D78</f>
        <v>x</v>
      </c>
      <c r="D17" s="5" t="str">
        <f>'scenario input table'!E78</f>
        <v>x</v>
      </c>
      <c r="E17" s="5" t="str">
        <f>'scenario input table'!F78</f>
        <v>25kv AC</v>
      </c>
      <c r="F17" s="5">
        <f>'scenario input table'!G78</f>
        <v>750</v>
      </c>
      <c r="G17" s="5" t="str">
        <f>'scenario input table'!H78</f>
        <v>D4</v>
      </c>
      <c r="H17" s="5">
        <f>'scenario input table'!I78</f>
        <v>2</v>
      </c>
      <c r="I17" s="5" t="str">
        <f>'scenario input table'!J78</f>
        <v>&lt; 12,5‰</v>
      </c>
      <c r="J17" s="5" t="str">
        <f>'scenario input table'!K78</f>
        <v>GB</v>
      </c>
      <c r="K17" s="5" t="str">
        <f>'scenario input table'!L78</f>
        <v>C45</v>
      </c>
      <c r="L17" s="5" t="str">
        <f>'scenario input table'!M78</f>
        <v>KVB</v>
      </c>
      <c r="M17" s="5" t="str">
        <f>'scenario input table'!N78</f>
        <v>121-160 km/h</v>
      </c>
      <c r="N17" s="5">
        <f>'scenario input table'!O78</f>
        <v>28</v>
      </c>
      <c r="O17" s="5" t="str">
        <f>'scenario input table'!P78</f>
        <v>D4</v>
      </c>
      <c r="P17" s="5">
        <f>'scenario input table'!Q78</f>
        <v>0</v>
      </c>
      <c r="Q17" s="5" t="str">
        <f>'scenario input table'!R78</f>
        <v>Limited</v>
      </c>
      <c r="R17" s="88"/>
      <c r="S17" s="89"/>
      <c r="T17" s="89"/>
      <c r="U17" s="89"/>
      <c r="V17" s="89"/>
      <c r="W17" s="89"/>
      <c r="X17" s="89"/>
      <c r="Y17" s="89"/>
      <c r="Z17" s="89"/>
    </row>
    <row r="18" spans="1:26" ht="35" customHeight="1" x14ac:dyDescent="0.35">
      <c r="A18" s="5" t="str">
        <f>'scenario input table'!A69</f>
        <v>SBB</v>
      </c>
      <c r="B18" s="5" t="str">
        <f>'scenario input table'!B69</f>
        <v>Saint Louis border – Basel RB Muttenz</v>
      </c>
      <c r="C18" s="5" t="str">
        <f>'scenario input table'!D69</f>
        <v>x</v>
      </c>
      <c r="D18" s="5" t="str">
        <f>'scenario input table'!E69</f>
        <v>x</v>
      </c>
      <c r="E18" s="5" t="str">
        <f>'scenario input table'!F69</f>
        <v>25kV / 15 kV AC</v>
      </c>
      <c r="F18" s="5">
        <f>'scenario input table'!G69</f>
        <v>750</v>
      </c>
      <c r="G18" s="5" t="str">
        <f>'scenario input table'!H69</f>
        <v>D4</v>
      </c>
      <c r="H18" s="5">
        <f>'scenario input table'!I69</f>
        <v>2</v>
      </c>
      <c r="I18" s="5" t="str">
        <f>'scenario input table'!J69</f>
        <v>7‰</v>
      </c>
      <c r="J18" s="5">
        <f>'scenario input table'!K69</f>
        <v>0</v>
      </c>
      <c r="K18" s="5" t="str">
        <f>'scenario input table'!L69</f>
        <v xml:space="preserve">EBV 1 / C25/344,
C45 / 353, B45 / 353, </v>
      </c>
      <c r="L18" s="5" t="str">
        <f>'scenario input table'!M69</f>
        <v>KVB
L1LS - 3.4.0</v>
      </c>
      <c r="M18" s="5">
        <f>'scenario input table'!N69</f>
        <v>100</v>
      </c>
      <c r="N18" s="5">
        <f>'scenario input table'!O69</f>
        <v>9</v>
      </c>
      <c r="O18" s="5">
        <f>'scenario input table'!P69</f>
        <v>2000</v>
      </c>
      <c r="P18" s="5">
        <f>'scenario input table'!Q69</f>
        <v>0</v>
      </c>
      <c r="Q18" s="5" t="str">
        <f>'scenario input table'!R69</f>
        <v>Limited</v>
      </c>
      <c r="R18" s="40"/>
      <c r="S18" s="41"/>
      <c r="T18" s="29"/>
      <c r="U18" s="29"/>
      <c r="V18" s="29"/>
      <c r="W18" s="29"/>
      <c r="X18" s="29"/>
      <c r="Y18" s="29"/>
      <c r="Z18" s="29"/>
    </row>
    <row r="19" spans="1:26" ht="27.5" customHeight="1" x14ac:dyDescent="0.35">
      <c r="A19" s="5" t="str">
        <f>'scenario input table'!A74</f>
        <v>SNCF Réseau</v>
      </c>
      <c r="B19" s="5" t="str">
        <f>'scenario input table'!B74</f>
        <v>Lauterbourg border - Strasbourg</v>
      </c>
      <c r="C19" s="5" t="str">
        <f>'scenario input table'!D74</f>
        <v>x</v>
      </c>
      <c r="D19" s="5" t="str">
        <f>'scenario input table'!E74</f>
        <v>x</v>
      </c>
      <c r="E19" s="5" t="str">
        <f>'scenario input table'!F74</f>
        <v>Diesel</v>
      </c>
      <c r="F19" s="5">
        <f>'scenario input table'!G74</f>
        <v>750</v>
      </c>
      <c r="G19" s="5" t="str">
        <f>'scenario input table'!H74</f>
        <v>D4</v>
      </c>
      <c r="H19" s="5">
        <f>'scenario input table'!I74</f>
        <v>2</v>
      </c>
      <c r="I19" s="5" t="str">
        <f>'scenario input table'!J74</f>
        <v>&lt; 12,5‰</v>
      </c>
      <c r="J19" s="5" t="str">
        <f>'scenario input table'!K74</f>
        <v>GB1</v>
      </c>
      <c r="K19" s="5" t="str">
        <f>'scenario input table'!L74</f>
        <v>C45</v>
      </c>
      <c r="L19" s="5" t="str">
        <f>'scenario input table'!M74</f>
        <v>No speed control system</v>
      </c>
      <c r="M19" s="5" t="str">
        <f>'scenario input table'!N74</f>
        <v>61-100 km/h</v>
      </c>
      <c r="N19" s="5">
        <f>'scenario input table'!O74</f>
        <v>58</v>
      </c>
      <c r="O19" s="5" t="str">
        <f>'scenario input table'!P74</f>
        <v>D4</v>
      </c>
      <c r="P19" s="5">
        <f>'scenario input table'!Q74</f>
        <v>0</v>
      </c>
      <c r="Q19" s="5" t="str">
        <f>'scenario input table'!R74</f>
        <v>Good</v>
      </c>
      <c r="R19" s="88"/>
      <c r="S19" s="89"/>
      <c r="T19" s="89"/>
      <c r="U19" s="89"/>
      <c r="V19" s="89"/>
      <c r="W19" s="89"/>
      <c r="X19" s="89"/>
      <c r="Y19" s="89"/>
      <c r="Z19" s="89"/>
    </row>
    <row r="20" spans="1:26" ht="16.5" customHeight="1" x14ac:dyDescent="0.35">
      <c r="A20" s="5" t="str">
        <f>'scenario input table'!A14</f>
        <v>DB Netz</v>
      </c>
      <c r="B20" s="5" t="str">
        <f>'scenario input table'!B14</f>
        <v>Kehl - Appenweier (Offenburg)</v>
      </c>
      <c r="C20" s="5" t="str">
        <f>'scenario input table'!D14</f>
        <v>x</v>
      </c>
      <c r="D20" s="5" t="str">
        <f>'scenario input table'!E14</f>
        <v>x</v>
      </c>
      <c r="E20" s="5" t="str">
        <f>'scenario input table'!F14</f>
        <v>AC 15 kV 16,7Hz</v>
      </c>
      <c r="F20" s="5">
        <f>'scenario input table'!G14</f>
        <v>740</v>
      </c>
      <c r="G20" s="5" t="str">
        <f>'scenario input table'!H14</f>
        <v>D4</v>
      </c>
      <c r="H20" s="5">
        <f>'scenario input table'!I14</f>
        <v>2</v>
      </c>
      <c r="I20" s="5" t="str">
        <f>'scenario input table'!J14</f>
        <v>N/A</v>
      </c>
      <c r="J20" s="5" t="str">
        <f>'scenario input table'!K14</f>
        <v>Upon request</v>
      </c>
      <c r="K20" s="5" t="str">
        <f>'scenario input table'!L14</f>
        <v>P/C 80/410</v>
      </c>
      <c r="L20" s="5" t="str">
        <f>'scenario input table'!M14</f>
        <v>PZB</v>
      </c>
      <c r="M20" s="5">
        <f>'scenario input table'!N14</f>
        <v>160</v>
      </c>
      <c r="N20" s="5">
        <f>'scenario input table'!O14</f>
        <v>14</v>
      </c>
      <c r="O20" s="5">
        <f>'scenario input table'!P14</f>
        <v>0</v>
      </c>
      <c r="P20" s="5">
        <f>'scenario input table'!Q14</f>
        <v>0</v>
      </c>
      <c r="Q20" s="5">
        <f>'scenario input table'!R14</f>
        <v>0</v>
      </c>
      <c r="R20" s="88"/>
      <c r="S20" s="89"/>
      <c r="T20" s="89"/>
      <c r="U20" s="89"/>
      <c r="V20" s="89"/>
      <c r="W20" s="89"/>
      <c r="X20" s="89"/>
      <c r="Y20" s="89"/>
      <c r="Z20" s="89"/>
    </row>
    <row r="21" spans="1:26" ht="15.5" x14ac:dyDescent="0.35">
      <c r="A21" s="81" t="s">
        <v>281</v>
      </c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8"/>
      <c r="S21" s="89"/>
      <c r="T21" s="89"/>
      <c r="U21" s="89"/>
      <c r="V21" s="89"/>
      <c r="W21" s="89"/>
      <c r="X21" s="89"/>
      <c r="Y21" s="89"/>
      <c r="Z21" s="89"/>
    </row>
    <row r="22" spans="1:26" ht="24" customHeight="1" x14ac:dyDescent="0.35">
      <c r="A22" s="5" t="str">
        <f>'scenario input table'!A6</f>
        <v>DB Netz</v>
      </c>
      <c r="B22" s="5" t="str">
        <f>'scenario input table'!B6</f>
        <v>(Mannheim -) Kornwestheim- Singen</v>
      </c>
      <c r="C22" s="5" t="str">
        <f>'scenario input table'!D6</f>
        <v>x</v>
      </c>
      <c r="D22" s="5" t="str">
        <f>'scenario input table'!E6</f>
        <v>x</v>
      </c>
      <c r="E22" s="5" t="str">
        <f>'scenario input table'!F6</f>
        <v>AC 15 kV 16,7Hz</v>
      </c>
      <c r="F22" s="5">
        <f>'scenario input table'!G6</f>
        <v>550</v>
      </c>
      <c r="G22" s="5" t="str">
        <f>'scenario input table'!H6</f>
        <v>D4</v>
      </c>
      <c r="H22" s="5">
        <f>'scenario input table'!I6</f>
        <v>1</v>
      </c>
      <c r="I22" s="5" t="str">
        <f>'scenario input table'!J6</f>
        <v>&lt; 20‰</v>
      </c>
      <c r="J22" s="5" t="str">
        <f>'scenario input table'!K6</f>
        <v>Upon request</v>
      </c>
      <c r="K22" s="5" t="str">
        <f>'scenario input table'!L6</f>
        <v>P/C 65/395</v>
      </c>
      <c r="L22" s="5" t="str">
        <f>'scenario input table'!M6</f>
        <v>PZB</v>
      </c>
      <c r="M22" s="5">
        <f>'scenario input table'!N6</f>
        <v>100</v>
      </c>
      <c r="N22" s="5">
        <f>'scenario input table'!O6</f>
        <v>276</v>
      </c>
      <c r="O22" s="5" t="str">
        <f>'scenario input table'!P6</f>
        <v>1245-1640</v>
      </c>
      <c r="P22" s="5" t="str">
        <f>'scenario input table'!Q6</f>
        <v>Change of direction in Singen; partly single track</v>
      </c>
      <c r="Q22" s="5">
        <f>'scenario input table'!R6</f>
        <v>0</v>
      </c>
      <c r="R22" s="88"/>
      <c r="S22" s="89"/>
      <c r="T22" s="89"/>
      <c r="U22" s="89"/>
      <c r="V22" s="89"/>
      <c r="W22" s="89"/>
      <c r="X22" s="89"/>
      <c r="Y22" s="89"/>
      <c r="Z22" s="89"/>
    </row>
    <row r="23" spans="1:26" ht="21" x14ac:dyDescent="0.35">
      <c r="A23" s="5" t="str">
        <f>'scenario input table'!A24</f>
        <v>DB Netz</v>
      </c>
      <c r="B23" s="5" t="str">
        <f>'scenario input table'!B24</f>
        <v>Singen - Schaffhausen</v>
      </c>
      <c r="C23" s="5" t="str">
        <f>'scenario input table'!D24</f>
        <v>x</v>
      </c>
      <c r="D23" s="5" t="str">
        <f>'scenario input table'!E24</f>
        <v>x</v>
      </c>
      <c r="E23" s="5" t="str">
        <f>'scenario input table'!F24</f>
        <v>AC 15 kV
16,7Hz</v>
      </c>
      <c r="F23" s="5">
        <f>'scenario input table'!G24</f>
        <v>580</v>
      </c>
      <c r="G23" s="5" t="str">
        <f>'scenario input table'!H24</f>
        <v>D4</v>
      </c>
      <c r="H23" s="5">
        <f>'scenario input table'!I24</f>
        <v>2</v>
      </c>
      <c r="I23" s="5" t="str">
        <f>'scenario input table'!J24</f>
        <v>N/A</v>
      </c>
      <c r="J23" s="5" t="str">
        <f>'scenario input table'!K24</f>
        <v>Upon request</v>
      </c>
      <c r="K23" s="5" t="str">
        <f>'scenario input table'!L24</f>
        <v>P/C 70/400</v>
      </c>
      <c r="L23" s="5" t="str">
        <f>'scenario input table'!M24</f>
        <v>PZB</v>
      </c>
      <c r="M23" s="5">
        <f>'scenario input table'!N24</f>
        <v>160</v>
      </c>
      <c r="N23" s="5">
        <f>'scenario input table'!O24</f>
        <v>20</v>
      </c>
      <c r="O23" s="5" t="str">
        <f>'scenario input table'!P24</f>
        <v>1: 3130t 2: 2275t</v>
      </c>
      <c r="P23" s="5">
        <f>'scenario input table'!Q24</f>
        <v>0</v>
      </c>
      <c r="Q23" s="5">
        <f>'scenario input table'!R24</f>
        <v>0</v>
      </c>
      <c r="R23" s="88"/>
      <c r="S23" s="89"/>
      <c r="T23" s="89"/>
      <c r="U23" s="89"/>
      <c r="V23" s="89"/>
      <c r="W23" s="89"/>
      <c r="X23" s="89"/>
      <c r="Y23" s="89"/>
      <c r="Z23" s="89"/>
    </row>
    <row r="24" spans="1:26" ht="27.5" customHeight="1" x14ac:dyDescent="0.35">
      <c r="A24" s="5" t="str">
        <f>'scenario input table'!A70</f>
        <v>SBB</v>
      </c>
      <c r="B24" s="5" t="str">
        <f>'scenario input table'!B70</f>
        <v>Schaffhausen (border) - Zurich Oerlikon</v>
      </c>
      <c r="C24" s="5" t="str">
        <f>'scenario input table'!D70</f>
        <v>x</v>
      </c>
      <c r="D24" s="5" t="str">
        <f>'scenario input table'!E70</f>
        <v>x</v>
      </c>
      <c r="E24" s="5" t="str">
        <f>'scenario input table'!F70</f>
        <v>AC 15 kV 16,7Hz</v>
      </c>
      <c r="F24" s="5">
        <f>'scenario input table'!G70</f>
        <v>750</v>
      </c>
      <c r="G24" s="5" t="str">
        <f>'scenario input table'!H70</f>
        <v>D4</v>
      </c>
      <c r="H24" s="5">
        <f>'scenario input table'!I70</f>
        <v>2</v>
      </c>
      <c r="I24" s="5" t="str">
        <f>'scenario input table'!J70</f>
        <v>10‰</v>
      </c>
      <c r="J24" s="5" t="str">
        <f>'scenario input table'!K70</f>
        <v>EBV 2, includes UIC G1</v>
      </c>
      <c r="K24" s="5" t="str">
        <f>'scenario input table'!L70</f>
        <v>P/C 60/384</v>
      </c>
      <c r="L24" s="5" t="str">
        <f>'scenario input table'!M70</f>
        <v>L1 LS 3.4.0</v>
      </c>
      <c r="M24" s="5">
        <f>'scenario input table'!N70</f>
        <v>100</v>
      </c>
      <c r="N24" s="5">
        <f>'scenario input table'!O70</f>
        <v>52</v>
      </c>
      <c r="O24" s="5" t="str">
        <f>'scenario input table'!P70</f>
        <v>22,5 t</v>
      </c>
      <c r="P24" s="5" t="str">
        <f>'scenario input table'!Q70</f>
        <v>Some part one track only</v>
      </c>
      <c r="Q24" s="5" t="str">
        <f>'scenario input table'!R70</f>
        <v>Good</v>
      </c>
      <c r="R24" s="40"/>
      <c r="S24" s="41"/>
      <c r="T24" s="29"/>
      <c r="U24" s="29"/>
      <c r="V24" s="29"/>
      <c r="W24" s="29"/>
      <c r="X24" s="29"/>
      <c r="Y24" s="29"/>
      <c r="Z24" s="29"/>
    </row>
    <row r="25" spans="1:26" ht="15.5" x14ac:dyDescent="0.35">
      <c r="A25" s="81" t="s">
        <v>449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8"/>
      <c r="S25" s="89"/>
      <c r="T25" s="89"/>
      <c r="U25" s="89"/>
      <c r="V25" s="89"/>
      <c r="W25" s="89"/>
      <c r="X25" s="89"/>
      <c r="Y25" s="89"/>
      <c r="Z25" s="89"/>
    </row>
    <row r="26" spans="1:26" ht="26" customHeight="1" x14ac:dyDescent="0.35">
      <c r="A26" s="5" t="str">
        <f>'scenario input table'!A16</f>
        <v>DB Netz</v>
      </c>
      <c r="B26" s="5" t="str">
        <f>'scenario input table'!B16</f>
        <v xml:space="preserve">Mannheim - Kaiserslautern - Saarbrücken - Forbach border </v>
      </c>
      <c r="C26" s="5" t="str">
        <f>'scenario input table'!D16</f>
        <v>x</v>
      </c>
      <c r="D26" s="5" t="str">
        <f>'scenario input table'!E16</f>
        <v>x</v>
      </c>
      <c r="E26" s="5" t="str">
        <f>'scenario input table'!F16</f>
        <v>AC 15 kV
 16,7 Hz</v>
      </c>
      <c r="F26" s="5">
        <f>'scenario input table'!G16</f>
        <v>740</v>
      </c>
      <c r="G26" s="5" t="str">
        <f>'scenario input table'!H16</f>
        <v>D4</v>
      </c>
      <c r="H26" s="5" t="str">
        <f>'scenario input table'!I16</f>
        <v xml:space="preserve">2 to 4 </v>
      </c>
      <c r="I26" s="5" t="str">
        <f>'scenario input table'!J16</f>
        <v>&lt; 20‰</v>
      </c>
      <c r="J26" s="5" t="str">
        <f>'scenario input table'!K16</f>
        <v>GA</v>
      </c>
      <c r="K26" s="5" t="str">
        <f>'scenario input table'!L16</f>
        <v>P/C 70/400</v>
      </c>
      <c r="L26" s="5" t="str">
        <f>'scenario input table'!M16</f>
        <v>PZB</v>
      </c>
      <c r="M26" s="5" t="str">
        <f>'scenario input table'!N16</f>
        <v>Up to 160</v>
      </c>
      <c r="N26" s="5">
        <f>'scenario input table'!O16</f>
        <v>135</v>
      </c>
      <c r="O26" s="5" t="str">
        <f>'scenario input table'!P16</f>
        <v>1890-1935</v>
      </c>
      <c r="P26" s="5">
        <f>'scenario input table'!Q16</f>
        <v>0</v>
      </c>
      <c r="Q26" s="5">
        <f>'scenario input table'!R16</f>
        <v>0</v>
      </c>
      <c r="R26" s="88"/>
      <c r="S26" s="89"/>
      <c r="T26" s="89"/>
      <c r="U26" s="89"/>
      <c r="V26" s="89"/>
      <c r="W26" s="89"/>
      <c r="X26" s="89"/>
      <c r="Y26" s="89"/>
      <c r="Z26" s="89"/>
    </row>
    <row r="27" spans="1:26" ht="25" customHeight="1" x14ac:dyDescent="0.35">
      <c r="A27" s="5" t="str">
        <f>'scenario input table'!A73</f>
        <v>SNCF Réseau</v>
      </c>
      <c r="B27" s="5" t="str">
        <f>'scenario input table'!B73</f>
        <v>Forbach (border) - Metz</v>
      </c>
      <c r="C27" s="5" t="str">
        <f>'scenario input table'!D73</f>
        <v>x</v>
      </c>
      <c r="D27" s="5" t="str">
        <f>'scenario input table'!E73</f>
        <v>x</v>
      </c>
      <c r="E27" s="5" t="str">
        <f>'scenario input table'!F73</f>
        <v>25kv AC</v>
      </c>
      <c r="F27" s="5">
        <f>'scenario input table'!G73</f>
        <v>750</v>
      </c>
      <c r="G27" s="5" t="str">
        <f>'scenario input table'!H73</f>
        <v>D4</v>
      </c>
      <c r="H27" s="5">
        <f>'scenario input table'!I73</f>
        <v>2</v>
      </c>
      <c r="I27" s="5" t="str">
        <f>'scenario input table'!J73</f>
        <v>&lt; 12,5‰</v>
      </c>
      <c r="J27" s="5" t="str">
        <f>'scenario input table'!K73</f>
        <v>GB1</v>
      </c>
      <c r="K27" s="5" t="str">
        <f>'scenario input table'!L73</f>
        <v>C45</v>
      </c>
      <c r="L27" s="5" t="str">
        <f>'scenario input table'!M73</f>
        <v>KVB</v>
      </c>
      <c r="M27" s="5" t="str">
        <f>'scenario input table'!N73</f>
        <v>121-160 km/h</v>
      </c>
      <c r="N27" s="5">
        <f>'scenario input table'!O73</f>
        <v>75</v>
      </c>
      <c r="O27" s="5" t="str">
        <f>'scenario input table'!P73</f>
        <v>D4</v>
      </c>
      <c r="P27" s="5">
        <f>'scenario input table'!Q73</f>
        <v>0</v>
      </c>
      <c r="Q27" s="5" t="str">
        <f>'scenario input table'!R73</f>
        <v>Good</v>
      </c>
      <c r="R27" s="88"/>
      <c r="S27" s="89"/>
      <c r="T27" s="89"/>
      <c r="U27" s="89"/>
      <c r="V27" s="89"/>
      <c r="W27" s="89"/>
      <c r="X27" s="89"/>
      <c r="Y27" s="89"/>
      <c r="Z27" s="89"/>
    </row>
    <row r="28" spans="1:26" ht="25" customHeight="1" x14ac:dyDescent="0.35">
      <c r="A28" s="5" t="str">
        <f>'scenario input table'!A76</f>
        <v>SNCF Réseau</v>
      </c>
      <c r="B28" s="5" t="str">
        <f>'scenario input table'!B76</f>
        <v>Metz - Réding</v>
      </c>
      <c r="C28" s="5" t="str">
        <f>'scenario input table'!D76</f>
        <v>x</v>
      </c>
      <c r="D28" s="5" t="str">
        <f>'scenario input table'!E76</f>
        <v>x</v>
      </c>
      <c r="E28" s="5" t="str">
        <f>'scenario input table'!F76</f>
        <v>25kv AC</v>
      </c>
      <c r="F28" s="5">
        <f>'scenario input table'!G76</f>
        <v>750</v>
      </c>
      <c r="G28" s="5" t="str">
        <f>'scenario input table'!H76</f>
        <v>D4</v>
      </c>
      <c r="H28" s="5">
        <f>'scenario input table'!I76</f>
        <v>2</v>
      </c>
      <c r="I28" s="5" t="str">
        <f>'scenario input table'!J76</f>
        <v>&lt; 12,5‰</v>
      </c>
      <c r="J28" s="5" t="str">
        <f>'scenario input table'!K76</f>
        <v>GB1</v>
      </c>
      <c r="K28" s="5" t="str">
        <f>'scenario input table'!L76</f>
        <v>C45</v>
      </c>
      <c r="L28" s="5" t="str">
        <f>'scenario input table'!M76</f>
        <v>KVB</v>
      </c>
      <c r="M28" s="5" t="str">
        <f>'scenario input table'!N76</f>
        <v> 121-160 km/h</v>
      </c>
      <c r="N28" s="5">
        <f>'scenario input table'!O76</f>
        <v>86</v>
      </c>
      <c r="O28" s="5" t="str">
        <f>'scenario input table'!P76</f>
        <v>D4</v>
      </c>
      <c r="P28" s="5">
        <f>'scenario input table'!Q76</f>
        <v>0</v>
      </c>
      <c r="Q28" s="5" t="str">
        <f>'scenario input table'!R76</f>
        <v>Limited</v>
      </c>
      <c r="R28" s="88"/>
      <c r="S28" s="89"/>
      <c r="T28" s="89"/>
      <c r="U28" s="89"/>
      <c r="V28" s="89"/>
      <c r="W28" s="89"/>
      <c r="X28" s="89"/>
      <c r="Y28" s="89"/>
      <c r="Z28" s="89"/>
    </row>
    <row r="29" spans="1:26" ht="23.5" customHeight="1" x14ac:dyDescent="0.35">
      <c r="A29" s="5" t="str">
        <f>'scenario input table'!A80</f>
        <v>SNCF Réseau</v>
      </c>
      <c r="B29" s="5" t="str">
        <f>'scenario input table'!B80</f>
        <v>Réding - Strasbourg</v>
      </c>
      <c r="C29" s="5" t="str">
        <f>'scenario input table'!D80</f>
        <v>x</v>
      </c>
      <c r="D29" s="5" t="str">
        <f>'scenario input table'!E80</f>
        <v>x</v>
      </c>
      <c r="E29" s="5" t="str">
        <f>'scenario input table'!F80</f>
        <v>25kv AC</v>
      </c>
      <c r="F29" s="5">
        <f>'scenario input table'!G80</f>
        <v>750</v>
      </c>
      <c r="G29" s="5" t="str">
        <f>'scenario input table'!H80</f>
        <v>D4</v>
      </c>
      <c r="H29" s="5">
        <f>'scenario input table'!I80</f>
        <v>2</v>
      </c>
      <c r="I29" s="5" t="str">
        <f>'scenario input table'!J80</f>
        <v>&lt; 12,5‰</v>
      </c>
      <c r="J29" s="5" t="str">
        <f>'scenario input table'!K80</f>
        <v>GB</v>
      </c>
      <c r="K29" s="5" t="str">
        <f>'scenario input table'!L80</f>
        <v>C45</v>
      </c>
      <c r="L29" s="5" t="str">
        <f>'scenario input table'!M80</f>
        <v>KVB</v>
      </c>
      <c r="M29" s="5" t="str">
        <f>'scenario input table'!N80</f>
        <v> 121-160 km/h</v>
      </c>
      <c r="N29" s="5">
        <f>'scenario input table'!O80</f>
        <v>68</v>
      </c>
      <c r="O29" s="5" t="str">
        <f>'scenario input table'!P80</f>
        <v>D4</v>
      </c>
      <c r="P29" s="5">
        <f>'scenario input table'!Q80</f>
        <v>0</v>
      </c>
      <c r="Q29" s="5" t="str">
        <f>'scenario input table'!R80</f>
        <v>Limited</v>
      </c>
      <c r="R29" s="88"/>
      <c r="S29" s="89"/>
      <c r="T29" s="89"/>
      <c r="U29" s="89"/>
      <c r="V29" s="89"/>
      <c r="W29" s="89"/>
      <c r="X29" s="89"/>
      <c r="Y29" s="89"/>
      <c r="Z29" s="89"/>
    </row>
    <row r="30" spans="1:26" ht="25.5" customHeight="1" x14ac:dyDescent="0.35">
      <c r="A30" s="5" t="str">
        <f>'scenario input table'!A81</f>
        <v>SNCF Réseau</v>
      </c>
      <c r="B30" s="5" t="str">
        <f>'scenario input table'!B81</f>
        <v>Strasbourg - Mulhouse</v>
      </c>
      <c r="C30" s="5" t="str">
        <f>'scenario input table'!D81</f>
        <v>x</v>
      </c>
      <c r="D30" s="5" t="str">
        <f>'scenario input table'!E81</f>
        <v>x</v>
      </c>
      <c r="E30" s="5" t="str">
        <f>'scenario input table'!F81</f>
        <v>25kv AC</v>
      </c>
      <c r="F30" s="5">
        <f>'scenario input table'!G81</f>
        <v>750</v>
      </c>
      <c r="G30" s="5" t="str">
        <f>'scenario input table'!H81</f>
        <v>D4</v>
      </c>
      <c r="H30" s="5">
        <f>'scenario input table'!I81</f>
        <v>2</v>
      </c>
      <c r="I30" s="5" t="str">
        <f>'scenario input table'!J81</f>
        <v>&lt; 12,5‰</v>
      </c>
      <c r="J30" s="5" t="str">
        <f>'scenario input table'!K81</f>
        <v>GB1</v>
      </c>
      <c r="K30" s="5" t="str">
        <f>'scenario input table'!L81</f>
        <v>C45</v>
      </c>
      <c r="L30" s="5" t="str">
        <f>'scenario input table'!M81</f>
        <v>KVB</v>
      </c>
      <c r="M30" s="5" t="str">
        <f>'scenario input table'!N81</f>
        <v>161-220km/h</v>
      </c>
      <c r="N30" s="5">
        <f>'scenario input table'!O81</f>
        <v>107</v>
      </c>
      <c r="O30" s="5" t="str">
        <f>'scenario input table'!P81</f>
        <v>D4</v>
      </c>
      <c r="P30" s="5">
        <f>'scenario input table'!Q81</f>
        <v>0</v>
      </c>
      <c r="Q30" s="5" t="s">
        <v>241</v>
      </c>
      <c r="R30" s="88"/>
      <c r="S30" s="89"/>
      <c r="T30" s="89"/>
      <c r="U30" s="89"/>
      <c r="V30" s="89"/>
      <c r="W30" s="89"/>
      <c r="X30" s="89"/>
      <c r="Y30" s="89"/>
      <c r="Z30" s="89"/>
    </row>
    <row r="31" spans="1:26" ht="26.5" customHeight="1" x14ac:dyDescent="0.35">
      <c r="A31" s="5" t="str">
        <f>'scenario input table'!A78</f>
        <v>SNCF Réseau</v>
      </c>
      <c r="B31" s="5" t="str">
        <f>'scenario input table'!B78</f>
        <v>Mulhouse - Saint Louis (border)</v>
      </c>
      <c r="C31" s="5" t="str">
        <f>'scenario input table'!D78</f>
        <v>x</v>
      </c>
      <c r="D31" s="5" t="str">
        <f>'scenario input table'!E78</f>
        <v>x</v>
      </c>
      <c r="E31" s="5" t="str">
        <f>'scenario input table'!F78</f>
        <v>25kv AC</v>
      </c>
      <c r="F31" s="5">
        <f>'scenario input table'!G78</f>
        <v>750</v>
      </c>
      <c r="G31" s="5" t="str">
        <f>'scenario input table'!H78</f>
        <v>D4</v>
      </c>
      <c r="H31" s="5">
        <f>'scenario input table'!I78</f>
        <v>2</v>
      </c>
      <c r="I31" s="5" t="str">
        <f>'scenario input table'!J78</f>
        <v>&lt; 12,5‰</v>
      </c>
      <c r="J31" s="5" t="str">
        <f>'scenario input table'!K78</f>
        <v>GB</v>
      </c>
      <c r="K31" s="5" t="str">
        <f>'scenario input table'!L78</f>
        <v>C45</v>
      </c>
      <c r="L31" s="5" t="str">
        <f>'scenario input table'!M78</f>
        <v>KVB</v>
      </c>
      <c r="M31" s="5" t="str">
        <f>'scenario input table'!N78</f>
        <v>121-160 km/h</v>
      </c>
      <c r="N31" s="5">
        <f>'scenario input table'!O78</f>
        <v>28</v>
      </c>
      <c r="O31" s="5" t="str">
        <f>'scenario input table'!P78</f>
        <v>D4</v>
      </c>
      <c r="P31" s="5">
        <f>'scenario input table'!Q78</f>
        <v>0</v>
      </c>
      <c r="Q31" s="5" t="str">
        <f>'scenario input table'!R78</f>
        <v>Limited</v>
      </c>
      <c r="R31" s="88"/>
      <c r="S31" s="89"/>
      <c r="T31" s="89"/>
      <c r="U31" s="89"/>
      <c r="V31" s="89"/>
      <c r="W31" s="89"/>
      <c r="X31" s="89"/>
      <c r="Y31" s="89"/>
      <c r="Z31" s="89"/>
    </row>
    <row r="32" spans="1:26" ht="36" customHeight="1" x14ac:dyDescent="0.35">
      <c r="A32" s="5" t="str">
        <f>'scenario input table'!A69</f>
        <v>SBB</v>
      </c>
      <c r="B32" s="5" t="str">
        <f>'scenario input table'!B69</f>
        <v>Saint Louis border – Basel RB Muttenz</v>
      </c>
      <c r="C32" s="5" t="str">
        <f>'scenario input table'!D69</f>
        <v>x</v>
      </c>
      <c r="D32" s="5" t="str">
        <f>'scenario input table'!E69</f>
        <v>x</v>
      </c>
      <c r="E32" s="5" t="str">
        <f>'scenario input table'!F69</f>
        <v>25kV / 15 kV AC</v>
      </c>
      <c r="F32" s="5">
        <f>'scenario input table'!G69</f>
        <v>750</v>
      </c>
      <c r="G32" s="5" t="str">
        <f>'scenario input table'!H69</f>
        <v>D4</v>
      </c>
      <c r="H32" s="5">
        <f>'scenario input table'!I69</f>
        <v>2</v>
      </c>
      <c r="I32" s="5" t="str">
        <f>'scenario input table'!J69</f>
        <v>7‰</v>
      </c>
      <c r="J32" s="5">
        <f>'scenario input table'!K69</f>
        <v>0</v>
      </c>
      <c r="K32" s="5" t="str">
        <f>'scenario input table'!L69</f>
        <v xml:space="preserve">EBV 1 / C25/344,
C45 / 353, B45 / 353, </v>
      </c>
      <c r="L32" s="5" t="str">
        <f>'scenario input table'!M69</f>
        <v>KVB
L1LS - 3.4.0</v>
      </c>
      <c r="M32" s="5">
        <f>'scenario input table'!N69</f>
        <v>100</v>
      </c>
      <c r="N32" s="5">
        <f>'scenario input table'!O69</f>
        <v>9</v>
      </c>
      <c r="O32" s="5">
        <f>'scenario input table'!P69</f>
        <v>2000</v>
      </c>
      <c r="P32" s="5">
        <f>'scenario input table'!Q69</f>
        <v>0</v>
      </c>
      <c r="Q32" s="5" t="str">
        <f>'scenario input table'!R69</f>
        <v>Limited</v>
      </c>
      <c r="R32" s="88"/>
      <c r="S32" s="89"/>
      <c r="T32" s="89"/>
      <c r="U32" s="89"/>
      <c r="V32" s="89"/>
      <c r="W32" s="89"/>
      <c r="X32" s="89"/>
      <c r="Y32" s="89"/>
      <c r="Z32" s="89"/>
    </row>
    <row r="33" spans="1:26" ht="25.5" customHeight="1" x14ac:dyDescent="0.35">
      <c r="A33" s="5" t="str">
        <f>'scenario input table'!A82</f>
        <v>SNCF Réseau</v>
      </c>
      <c r="B33" s="5" t="str">
        <f>'scenario input table'!B82</f>
        <v>Strasbourg-Offenburg</v>
      </c>
      <c r="C33" s="5" t="str">
        <f>'scenario input table'!D82</f>
        <v>x</v>
      </c>
      <c r="D33" s="5" t="str">
        <f>'scenario input table'!E82</f>
        <v>x</v>
      </c>
      <c r="E33" s="5" t="str">
        <f>'scenario input table'!F82</f>
        <v>25kv AC</v>
      </c>
      <c r="F33" s="5">
        <f>'scenario input table'!G82</f>
        <v>750</v>
      </c>
      <c r="G33" s="5" t="str">
        <f>'scenario input table'!H82</f>
        <v>D4</v>
      </c>
      <c r="H33" s="5">
        <f>'scenario input table'!I82</f>
        <v>2</v>
      </c>
      <c r="I33" s="5" t="str">
        <f>'scenario input table'!J82</f>
        <v>&lt; 12,5‰</v>
      </c>
      <c r="J33" s="5" t="str">
        <f>'scenario input table'!K82</f>
        <v>GB1</v>
      </c>
      <c r="K33" s="5" t="str">
        <f>'scenario input table'!L82</f>
        <v>C45</v>
      </c>
      <c r="L33" s="5" t="str">
        <f>'scenario input table'!M82</f>
        <v>No speed control system</v>
      </c>
      <c r="M33" s="5" t="str">
        <f>'scenario input table'!N82</f>
        <v>101-120km/h</v>
      </c>
      <c r="N33" s="5">
        <f>'scenario input table'!O82</f>
        <v>5</v>
      </c>
      <c r="O33" s="5" t="str">
        <f>'scenario input table'!P82</f>
        <v>D4</v>
      </c>
      <c r="P33" s="5">
        <f>'scenario input table'!Q82</f>
        <v>0</v>
      </c>
      <c r="Q33" s="5" t="str">
        <f>'scenario input table'!R82</f>
        <v>Excellent</v>
      </c>
      <c r="R33" s="40"/>
      <c r="S33" s="41"/>
      <c r="T33" s="29"/>
      <c r="U33" s="29"/>
      <c r="V33" s="29"/>
      <c r="W33" s="29"/>
      <c r="X33" s="29"/>
      <c r="Y33" s="29"/>
      <c r="Z33" s="29"/>
    </row>
    <row r="34" spans="1:26" x14ac:dyDescent="0.35">
      <c r="A34" s="5" t="str">
        <f>'scenario input table'!A14</f>
        <v>DB Netz</v>
      </c>
      <c r="B34" s="5" t="str">
        <f>'scenario input table'!B14</f>
        <v>Kehl - Appenweier (Offenburg)</v>
      </c>
      <c r="C34" s="5" t="str">
        <f>'scenario input table'!D14</f>
        <v>x</v>
      </c>
      <c r="D34" s="5" t="str">
        <f>'scenario input table'!E14</f>
        <v>x</v>
      </c>
      <c r="E34" s="5" t="str">
        <f>'scenario input table'!F14</f>
        <v>AC 15 kV 16,7Hz</v>
      </c>
      <c r="F34" s="5">
        <f>'scenario input table'!G14</f>
        <v>740</v>
      </c>
      <c r="G34" s="5" t="str">
        <f>'scenario input table'!H14</f>
        <v>D4</v>
      </c>
      <c r="H34" s="5">
        <f>'scenario input table'!I14</f>
        <v>2</v>
      </c>
      <c r="I34" s="5" t="str">
        <f>'scenario input table'!J14</f>
        <v>N/A</v>
      </c>
      <c r="J34" s="5" t="str">
        <f>'scenario input table'!K14</f>
        <v>Upon request</v>
      </c>
      <c r="K34" s="5" t="str">
        <f>'scenario input table'!L14</f>
        <v>P/C 80/410</v>
      </c>
      <c r="L34" s="5" t="str">
        <f>'scenario input table'!M14</f>
        <v>PZB</v>
      </c>
      <c r="M34" s="5">
        <f>'scenario input table'!N14</f>
        <v>160</v>
      </c>
      <c r="N34" s="5">
        <f>'scenario input table'!O14</f>
        <v>14</v>
      </c>
      <c r="O34" s="5">
        <f>'scenario input table'!P14</f>
        <v>0</v>
      </c>
      <c r="P34" s="5">
        <f>'scenario input table'!Q14</f>
        <v>0</v>
      </c>
      <c r="Q34" s="5">
        <f>'scenario input table'!R14</f>
        <v>0</v>
      </c>
      <c r="R34" s="88"/>
      <c r="S34" s="89"/>
      <c r="T34" s="89"/>
      <c r="U34" s="89"/>
      <c r="V34" s="89"/>
      <c r="W34" s="89"/>
      <c r="X34" s="89"/>
      <c r="Y34" s="89"/>
      <c r="Z34" s="89"/>
    </row>
    <row r="35" spans="1:26" ht="15.5" x14ac:dyDescent="0.35">
      <c r="A35" s="81" t="s">
        <v>282</v>
      </c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8"/>
      <c r="S35" s="89"/>
      <c r="T35" s="89"/>
      <c r="U35" s="89"/>
      <c r="V35" s="89"/>
      <c r="W35" s="89"/>
      <c r="X35" s="89"/>
      <c r="Y35" s="89"/>
      <c r="Z35" s="89"/>
    </row>
    <row r="36" spans="1:26" ht="34.5" customHeight="1" x14ac:dyDescent="0.35">
      <c r="A36" s="5" t="str">
        <f>'scenario input table'!A8</f>
        <v>DB Netz</v>
      </c>
      <c r="B36" s="5" t="str">
        <f>'scenario input table'!B8</f>
        <v>(Mannheim - Mühlacker - Ludwigsburg - Kornwestheim - Ulm - Augsburg Hbf - ) München - Rosenheim - Kufstein</v>
      </c>
      <c r="C36" s="5" t="str">
        <f>'scenario input table'!D8</f>
        <v>x</v>
      </c>
      <c r="D36" s="5" t="str">
        <f>'scenario input table'!E8</f>
        <v>x</v>
      </c>
      <c r="E36" s="5" t="str">
        <f>'scenario input table'!F8</f>
        <v>AC 15 kV 16,7Hz</v>
      </c>
      <c r="F36" s="5">
        <f>'scenario input table'!G8</f>
        <v>710</v>
      </c>
      <c r="G36" s="5" t="str">
        <f>'scenario input table'!H8</f>
        <v>D4</v>
      </c>
      <c r="H36" s="5">
        <f>'scenario input table'!I8</f>
        <v>2</v>
      </c>
      <c r="I36" s="5" t="str">
        <f>'scenario input table'!J8</f>
        <v>N/A</v>
      </c>
      <c r="J36" s="5" t="str">
        <f>'scenario input table'!K8</f>
        <v>Upon request</v>
      </c>
      <c r="K36" s="5" t="str">
        <f>'scenario input table'!L8</f>
        <v>P/C 80/410</v>
      </c>
      <c r="L36" s="5" t="str">
        <f>'scenario input table'!M8</f>
        <v>PZB</v>
      </c>
      <c r="M36" s="5">
        <f>'scenario input table'!N8</f>
        <v>160</v>
      </c>
      <c r="N36" s="5">
        <f>'scenario input table'!O8</f>
        <v>460</v>
      </c>
      <c r="O36" s="5" t="str">
        <f>'scenario input table'!P8</f>
        <v>930-1385</v>
      </c>
      <c r="P36" s="5">
        <f>'scenario input table'!Q8</f>
        <v>0</v>
      </c>
      <c r="Q36" s="5">
        <f>'scenario input table'!R8</f>
        <v>0</v>
      </c>
      <c r="R36" s="88"/>
      <c r="S36" s="89"/>
      <c r="T36" s="89"/>
      <c r="U36" s="89"/>
      <c r="V36" s="89"/>
      <c r="W36" s="89"/>
      <c r="X36" s="89"/>
      <c r="Y36" s="89"/>
      <c r="Z36" s="89"/>
    </row>
    <row r="37" spans="1:26" ht="23.5" customHeight="1" x14ac:dyDescent="0.35">
      <c r="A37" s="5" t="str">
        <f>'scenario input table'!A49</f>
        <v>ÖBB</v>
      </c>
      <c r="B37" s="5" t="str">
        <f>'scenario input table'!B49</f>
        <v>Kufstein - Wörgl - Hall i. T. - Innsbruck - Brenner</v>
      </c>
      <c r="C37" s="5" t="str">
        <f>'scenario input table'!D49</f>
        <v>x</v>
      </c>
      <c r="D37" s="5" t="str">
        <f>'scenario input table'!E49</f>
        <v>x</v>
      </c>
      <c r="E37" s="5" t="str">
        <f>'scenario input table'!F49</f>
        <v>15 kV 16,7 Hz</v>
      </c>
      <c r="F37" s="5">
        <f>'scenario input table'!G49</f>
        <v>600</v>
      </c>
      <c r="G37" s="5" t="str">
        <f>'scenario input table'!H49</f>
        <v>22,5t (8,0t/m)</v>
      </c>
      <c r="H37" s="5">
        <f>'scenario input table'!I49</f>
        <v>2</v>
      </c>
      <c r="I37" s="5" t="str">
        <f>'scenario input table'!J49</f>
        <v>0‰-30‰</v>
      </c>
      <c r="J37" s="5" t="str">
        <f>'scenario input table'!K49</f>
        <v>GA, G1 und G2</v>
      </c>
      <c r="K37" s="5" t="str">
        <f>'scenario input table'!L49</f>
        <v>P/C 80/410</v>
      </c>
      <c r="L37" s="5" t="str">
        <f>'scenario input table'!M49</f>
        <v>PZB, ETCS 2</v>
      </c>
      <c r="M37" s="5">
        <f>'scenario input table'!N49</f>
        <v>130</v>
      </c>
      <c r="N37" s="5">
        <f>'scenario input table'!O49</f>
        <v>0</v>
      </c>
      <c r="O37" s="5" t="str">
        <f>'scenario input table'!P49</f>
        <v>700 t (one loco 1216)</v>
      </c>
      <c r="P37" s="5">
        <f>'scenario input table'!Q49</f>
        <v>0</v>
      </c>
      <c r="Q37" s="5">
        <f>'scenario input table'!R49</f>
        <v>0</v>
      </c>
      <c r="R37" s="88"/>
      <c r="S37" s="89"/>
      <c r="T37" s="89"/>
      <c r="U37" s="89"/>
      <c r="V37" s="89"/>
      <c r="W37" s="89"/>
      <c r="X37" s="89"/>
      <c r="Y37" s="89"/>
      <c r="Z37" s="89"/>
    </row>
    <row r="38" spans="1:26" ht="63.5" customHeight="1" x14ac:dyDescent="0.35">
      <c r="A38" s="5" t="str">
        <f>'scenario input table'!A50</f>
        <v>RFI</v>
      </c>
      <c r="B38" s="5" t="str">
        <f>'scenario input table'!B50</f>
        <v>Brenner – Verona – Milano SM</v>
      </c>
      <c r="C38" s="5" t="str">
        <f>'scenario input table'!D50</f>
        <v>x</v>
      </c>
      <c r="D38" s="5" t="str">
        <f>'scenario input table'!E50</f>
        <v>x</v>
      </c>
      <c r="E38" s="5" t="str">
        <f>'scenario input table'!F50</f>
        <v>3 KV</v>
      </c>
      <c r="F38" s="5" t="str">
        <f>'scenario input table'!G50</f>
        <v>600 ;(625 Verona-Milano)</v>
      </c>
      <c r="G38" s="5" t="str">
        <f>'scenario input table'!H50</f>
        <v>D4L</v>
      </c>
      <c r="H38" s="5">
        <f>'scenario input table'!I50</f>
        <v>2</v>
      </c>
      <c r="I38" s="5" t="str">
        <f>'scenario input table'!J50</f>
        <v>20‰-25‰ for , Brennero - Bivio/P.C. S. Massimo 
5‰-10‰ for Verona</v>
      </c>
      <c r="J38" s="5" t="str">
        <f>'scenario input table'!K50</f>
        <v>upon request</v>
      </c>
      <c r="K38" s="5" t="str">
        <f>'scenario input table'!L50</f>
        <v>PC/80</v>
      </c>
      <c r="L38" s="5" t="str">
        <f>'scenario input table'!M50</f>
        <v>SCMT</v>
      </c>
      <c r="M38" s="5">
        <f>'scenario input table'!N50</f>
        <v>100</v>
      </c>
      <c r="N38" s="5">
        <f>'scenario input table'!O50</f>
        <v>371</v>
      </c>
      <c r="O38" s="5">
        <f>'scenario input table'!P50</f>
        <v>1600</v>
      </c>
      <c r="P38" s="5">
        <f>'scenario input table'!Q50</f>
        <v>0</v>
      </c>
      <c r="Q38" s="5" t="str">
        <f>'scenario input table'!R50</f>
        <v> Extremely limited</v>
      </c>
      <c r="R38" s="88"/>
      <c r="S38" s="89"/>
      <c r="T38" s="89"/>
      <c r="U38" s="89"/>
      <c r="V38" s="89"/>
      <c r="W38" s="89"/>
      <c r="X38" s="89"/>
      <c r="Y38" s="89"/>
      <c r="Z38" s="89"/>
    </row>
    <row r="39" spans="1:26" ht="15.5" x14ac:dyDescent="0.35">
      <c r="A39" s="81" t="s">
        <v>340</v>
      </c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</row>
    <row r="40" spans="1:26" ht="36" customHeight="1" x14ac:dyDescent="0.35">
      <c r="A40" s="5" t="str">
        <f>'scenario input table'!A30</f>
        <v>DB Netz</v>
      </c>
      <c r="B40" s="5" t="str">
        <f>'scenario input table'!B30</f>
        <v>Aschaffenburg - Gemünden - Würzburg - Ansbach - Donauwörth - Augsburg - München - Kufstein</v>
      </c>
      <c r="C40" s="5" t="str">
        <f>'scenario input table'!D30</f>
        <v>x</v>
      </c>
      <c r="D40" s="5" t="str">
        <f>'scenario input table'!E30</f>
        <v>x</v>
      </c>
      <c r="E40" s="5" t="str">
        <f>'scenario input table'!F30</f>
        <v>AC 15 kV
16,7Hz</v>
      </c>
      <c r="F40" s="5">
        <f>'scenario input table'!G30</f>
        <v>0</v>
      </c>
      <c r="G40" s="5" t="str">
        <f>'scenario input table'!H30</f>
        <v>D4</v>
      </c>
      <c r="H40" s="5">
        <f>'scenario input table'!I30</f>
        <v>2</v>
      </c>
      <c r="I40" s="5" t="str">
        <f>'scenario input table'!J30</f>
        <v>N/A</v>
      </c>
      <c r="J40" s="5" t="str">
        <f>'scenario input table'!K30</f>
        <v>Upon request</v>
      </c>
      <c r="K40" s="5" t="str">
        <f>'scenario input table'!L30</f>
        <v>P/C 80 P/C 410</v>
      </c>
      <c r="L40" s="5" t="str">
        <f>'scenario input table'!M30</f>
        <v>PZB</v>
      </c>
      <c r="M40" s="5" t="str">
        <f>'scenario input table'!N30</f>
        <v>Up to 160</v>
      </c>
      <c r="N40" s="5">
        <f>'scenario input table'!O30</f>
        <v>0</v>
      </c>
      <c r="O40" s="5" t="str">
        <f>'scenario input table'!P30</f>
        <v>N-S: 1600t 
S-N: 1910t</v>
      </c>
      <c r="P40" s="5">
        <f>'scenario input table'!Q30</f>
        <v>0</v>
      </c>
      <c r="Q40" s="5">
        <f>'scenario input table'!R30</f>
        <v>0</v>
      </c>
    </row>
    <row r="41" spans="1:26" ht="21" x14ac:dyDescent="0.35">
      <c r="A41" s="5" t="str">
        <f>'scenario input table'!A49</f>
        <v>ÖBB</v>
      </c>
      <c r="B41" s="5" t="str">
        <f>'scenario input table'!B49</f>
        <v>Kufstein - Wörgl - Hall i. T. - Innsbruck - Brenner</v>
      </c>
      <c r="C41" s="5" t="str">
        <f>'scenario input table'!D49</f>
        <v>x</v>
      </c>
      <c r="D41" s="5" t="str">
        <f>'scenario input table'!E49</f>
        <v>x</v>
      </c>
      <c r="E41" s="5" t="str">
        <f>'scenario input table'!F49</f>
        <v>15 kV 16,7 Hz</v>
      </c>
      <c r="F41" s="5">
        <f>'scenario input table'!G49</f>
        <v>600</v>
      </c>
      <c r="G41" s="5" t="str">
        <f>'scenario input table'!H49</f>
        <v>22,5t (8,0t/m)</v>
      </c>
      <c r="H41" s="5">
        <f>'scenario input table'!I49</f>
        <v>2</v>
      </c>
      <c r="I41" s="5" t="str">
        <f>'scenario input table'!J49</f>
        <v>0‰-30‰</v>
      </c>
      <c r="J41" s="5" t="str">
        <f>'scenario input table'!K49</f>
        <v>GA, G1 und G2</v>
      </c>
      <c r="K41" s="5" t="str">
        <f>'scenario input table'!L49</f>
        <v>P/C 80/410</v>
      </c>
      <c r="L41" s="5" t="str">
        <f>'scenario input table'!M49</f>
        <v>PZB, ETCS 2</v>
      </c>
      <c r="M41" s="5">
        <f>'scenario input table'!N49</f>
        <v>130</v>
      </c>
      <c r="N41" s="5">
        <f>'scenario input table'!O49</f>
        <v>0</v>
      </c>
      <c r="O41" s="5" t="str">
        <f>'scenario input table'!P49</f>
        <v>700 t (one loco 1216)</v>
      </c>
      <c r="P41" s="5">
        <f>'scenario input table'!Q49</f>
        <v>0</v>
      </c>
      <c r="Q41" s="5">
        <f>'scenario input table'!R49</f>
        <v>0</v>
      </c>
    </row>
    <row r="42" spans="1:26" ht="63" x14ac:dyDescent="0.35">
      <c r="A42" s="5" t="str">
        <f>'scenario input table'!A50</f>
        <v>RFI</v>
      </c>
      <c r="B42" s="5" t="str">
        <f>'scenario input table'!B50</f>
        <v>Brenner – Verona – Milano SM</v>
      </c>
      <c r="C42" s="5" t="str">
        <f>'scenario input table'!D50</f>
        <v>x</v>
      </c>
      <c r="D42" s="5" t="str">
        <f>'scenario input table'!E50</f>
        <v>x</v>
      </c>
      <c r="E42" s="5" t="str">
        <f>'scenario input table'!F50</f>
        <v>3 KV</v>
      </c>
      <c r="F42" s="5" t="str">
        <f>'scenario input table'!G50</f>
        <v>600 ;(625 Verona-Milano)</v>
      </c>
      <c r="G42" s="5" t="str">
        <f>'scenario input table'!H50</f>
        <v>D4L</v>
      </c>
      <c r="H42" s="5">
        <f>'scenario input table'!I50</f>
        <v>2</v>
      </c>
      <c r="I42" s="5" t="str">
        <f>'scenario input table'!J50</f>
        <v>20‰-25‰ for , Brennero - Bivio/P.C. S. Massimo 
5‰-10‰ for Verona</v>
      </c>
      <c r="J42" s="5" t="str">
        <f>'scenario input table'!K50</f>
        <v>upon request</v>
      </c>
      <c r="K42" s="5" t="str">
        <f>'scenario input table'!L50</f>
        <v>PC/80</v>
      </c>
      <c r="L42" s="5" t="str">
        <f>'scenario input table'!M50</f>
        <v>SCMT</v>
      </c>
      <c r="M42" s="5">
        <f>'scenario input table'!N50</f>
        <v>100</v>
      </c>
      <c r="N42" s="5">
        <f>'scenario input table'!O50</f>
        <v>371</v>
      </c>
      <c r="O42" s="5">
        <f>'scenario input table'!P50</f>
        <v>1600</v>
      </c>
      <c r="P42" s="5">
        <f>'scenario input table'!Q50</f>
        <v>0</v>
      </c>
      <c r="Q42" s="5" t="str">
        <f>'scenario input table'!R50</f>
        <v> Extremely limited</v>
      </c>
    </row>
    <row r="43" spans="1:26" x14ac:dyDescent="0.35">
      <c r="A43" s="30"/>
    </row>
    <row r="44" spans="1:26" x14ac:dyDescent="0.35">
      <c r="A44" s="30"/>
    </row>
  </sheetData>
  <customSheetViews>
    <customSheetView guid="{5F5AB960-9E3B-4ABB-8B79-6A32B4EB09AF}" topLeftCell="A22">
      <selection activeCell="B41" sqref="B41"/>
      <pageMargins left="0" right="0" top="0" bottom="0" header="0" footer="0"/>
    </customSheetView>
  </customSheetViews>
  <mergeCells count="43">
    <mergeCell ref="A39:Q39"/>
    <mergeCell ref="A35:Q35"/>
    <mergeCell ref="R35:Z35"/>
    <mergeCell ref="R36:Z36"/>
    <mergeCell ref="R37:Z37"/>
    <mergeCell ref="R38:Z38"/>
    <mergeCell ref="R34:Z34"/>
    <mergeCell ref="R28:Z28"/>
    <mergeCell ref="R29:Z29"/>
    <mergeCell ref="R30:Z30"/>
    <mergeCell ref="R31:Z31"/>
    <mergeCell ref="R32:Z32"/>
    <mergeCell ref="R23:Z23"/>
    <mergeCell ref="A25:Q25"/>
    <mergeCell ref="R25:Z25"/>
    <mergeCell ref="R26:Z26"/>
    <mergeCell ref="R27:Z27"/>
    <mergeCell ref="R19:Z19"/>
    <mergeCell ref="R20:Z20"/>
    <mergeCell ref="A21:Q21"/>
    <mergeCell ref="R21:Z21"/>
    <mergeCell ref="R22:Z22"/>
    <mergeCell ref="R17:Z17"/>
    <mergeCell ref="A12:Q12"/>
    <mergeCell ref="R12:Z12"/>
    <mergeCell ref="R13:Z13"/>
    <mergeCell ref="R14:Z14"/>
    <mergeCell ref="R16:Z16"/>
    <mergeCell ref="R10:Z10"/>
    <mergeCell ref="R9:Z9"/>
    <mergeCell ref="A5:Q5"/>
    <mergeCell ref="R5:Z5"/>
    <mergeCell ref="Q1:Q2"/>
    <mergeCell ref="R1:Z1"/>
    <mergeCell ref="R2:Z2"/>
    <mergeCell ref="A3:Q3"/>
    <mergeCell ref="R3:Z3"/>
    <mergeCell ref="C1:D1"/>
    <mergeCell ref="E1:E2"/>
    <mergeCell ref="H1:H2"/>
    <mergeCell ref="K1:K2"/>
    <mergeCell ref="N1:N2"/>
    <mergeCell ref="P1:P2"/>
  </mergeCells>
  <conditionalFormatting sqref="A1:XFD1048576">
    <cfRule type="cellIs" dxfId="27" priority="1" operator="between">
      <formula>0</formula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46"/>
  <sheetViews>
    <sheetView zoomScale="80" zoomScaleNormal="80" workbookViewId="0">
      <selection activeCell="C2" sqref="C1:R1048576"/>
    </sheetView>
  </sheetViews>
  <sheetFormatPr baseColWidth="10" defaultColWidth="11.453125" defaultRowHeight="14.5" x14ac:dyDescent="0.35"/>
  <cols>
    <col min="1" max="1" width="9.81640625" style="19" customWidth="1"/>
    <col min="2" max="2" width="25.7265625" style="15" customWidth="1"/>
    <col min="3" max="4" width="6.81640625" style="19" customWidth="1"/>
    <col min="5" max="5" width="13.7265625" style="19" customWidth="1"/>
    <col min="6" max="6" width="10.7265625" style="19" customWidth="1"/>
    <col min="7" max="7" width="10.26953125" style="19" customWidth="1"/>
    <col min="8" max="8" width="11" style="19" customWidth="1"/>
    <col min="9" max="9" width="10.54296875" style="19" customWidth="1"/>
    <col min="10" max="10" width="13.1796875" style="19" customWidth="1"/>
    <col min="11" max="11" width="16.81640625" style="19" customWidth="1"/>
    <col min="12" max="12" width="13.26953125" style="19" customWidth="1"/>
    <col min="13" max="13" width="10.1796875" style="19" customWidth="1"/>
    <col min="14" max="15" width="13.26953125" style="19" customWidth="1"/>
    <col min="16" max="16" width="24.54296875" style="19" customWidth="1"/>
    <col min="17" max="17" width="11.7265625" style="19" customWidth="1"/>
    <col min="18" max="18" width="13.26953125" style="13" customWidth="1"/>
    <col min="19" max="16384" width="11.453125" style="13"/>
  </cols>
  <sheetData>
    <row r="1" spans="1:17" ht="14.5" customHeight="1" x14ac:dyDescent="0.35">
      <c r="A1" s="43" t="s">
        <v>0</v>
      </c>
      <c r="B1" s="43" t="s">
        <v>1</v>
      </c>
      <c r="C1" s="82" t="s">
        <v>2</v>
      </c>
      <c r="D1" s="82"/>
      <c r="E1" s="43" t="s">
        <v>3</v>
      </c>
      <c r="F1" s="43" t="s">
        <v>4</v>
      </c>
      <c r="G1" s="82" t="s">
        <v>5</v>
      </c>
      <c r="H1" s="90" t="s">
        <v>6</v>
      </c>
      <c r="I1" s="52" t="s">
        <v>7</v>
      </c>
      <c r="J1" s="43" t="s">
        <v>8</v>
      </c>
      <c r="K1" s="82" t="s">
        <v>9</v>
      </c>
      <c r="L1" s="43" t="s">
        <v>10</v>
      </c>
      <c r="M1" s="43" t="s">
        <v>11</v>
      </c>
      <c r="N1" s="82" t="s">
        <v>12</v>
      </c>
      <c r="O1" s="43" t="s">
        <v>13</v>
      </c>
      <c r="P1" s="82" t="s">
        <v>14</v>
      </c>
      <c r="Q1" s="82" t="s">
        <v>15</v>
      </c>
    </row>
    <row r="2" spans="1:17" x14ac:dyDescent="0.35">
      <c r="A2" s="43"/>
      <c r="B2" s="43"/>
      <c r="C2" s="43" t="s">
        <v>16</v>
      </c>
      <c r="D2" s="43" t="s">
        <v>17</v>
      </c>
      <c r="E2" s="43"/>
      <c r="F2" s="43"/>
      <c r="G2" s="82"/>
      <c r="H2" s="90"/>
      <c r="I2" s="52"/>
      <c r="J2" s="43"/>
      <c r="K2" s="82"/>
      <c r="L2" s="43"/>
      <c r="M2" s="43"/>
      <c r="N2" s="82"/>
      <c r="O2" s="43"/>
      <c r="P2" s="82"/>
      <c r="Q2" s="82"/>
    </row>
    <row r="3" spans="1:17" ht="15.5" x14ac:dyDescent="0.35">
      <c r="A3" s="85" t="s">
        <v>283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</row>
    <row r="4" spans="1:17" ht="31.5" customHeight="1" x14ac:dyDescent="0.35">
      <c r="A4" s="5" t="str">
        <f>'scenario input table'!A20</f>
        <v>DB Netz</v>
      </c>
      <c r="B4" s="5" t="str">
        <f>'scenario input table'!B20</f>
        <v>Offenburg - Freiburg</v>
      </c>
      <c r="C4" s="5" t="str">
        <f>'scenario input table'!D20</f>
        <v>x</v>
      </c>
      <c r="D4" s="5" t="str">
        <f>'scenario input table'!E20</f>
        <v>x</v>
      </c>
      <c r="E4" s="5" t="str">
        <f>'scenario input table'!F20</f>
        <v>AC 15 kV 16,7Hz</v>
      </c>
      <c r="F4" s="5">
        <f>'scenario input table'!G20</f>
        <v>690</v>
      </c>
      <c r="G4" s="5" t="str">
        <f>'scenario input table'!H20</f>
        <v>D4</v>
      </c>
      <c r="H4" s="5" t="str">
        <f>'scenario input table'!I20</f>
        <v>2 </v>
      </c>
      <c r="I4" s="5" t="str">
        <f>'scenario input table'!J20</f>
        <v>5-10‰</v>
      </c>
      <c r="J4" s="5" t="str">
        <f>'scenario input table'!K20</f>
        <v>Upon request</v>
      </c>
      <c r="K4" s="5" t="str">
        <f>'scenario input table'!L20</f>
        <v>P/C 80/410</v>
      </c>
      <c r="L4" s="5" t="str">
        <f>'scenario input table'!M20</f>
        <v>PZB
LZB</v>
      </c>
      <c r="M4" s="5">
        <f>'scenario input table'!N20</f>
        <v>160</v>
      </c>
      <c r="N4" s="5">
        <f>'scenario input table'!O20</f>
        <v>62</v>
      </c>
      <c r="O4" s="5" t="str">
        <f>'scenario input table'!P20</f>
        <v>2645-2805</v>
      </c>
      <c r="P4" s="5">
        <f>'scenario input table'!Q20</f>
        <v>0</v>
      </c>
      <c r="Q4" s="5">
        <f>'scenario input table'!R20</f>
        <v>0</v>
      </c>
    </row>
    <row r="5" spans="1:17" ht="15.5" customHeight="1" x14ac:dyDescent="0.35">
      <c r="A5" s="87" t="s">
        <v>284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</row>
    <row r="6" spans="1:17" ht="31.5" customHeight="1" x14ac:dyDescent="0.35">
      <c r="A6" s="5" t="str">
        <f>'scenario input table'!A46</f>
        <v>ProRail</v>
      </c>
      <c r="B6" s="5" t="str">
        <f>'scenario input table'!B46</f>
        <v>Kijfhoek - Roosendaal border</v>
      </c>
      <c r="C6" s="5" t="str">
        <f>'scenario input table'!D46</f>
        <v>x</v>
      </c>
      <c r="D6" s="5" t="str">
        <f>'scenario input table'!E46</f>
        <v>x</v>
      </c>
      <c r="E6" s="5" t="str">
        <f>'scenario input table'!F46</f>
        <v>1.5 kV DC</v>
      </c>
      <c r="F6" s="5">
        <f>'scenario input table'!G46</f>
        <v>740</v>
      </c>
      <c r="G6" s="5" t="str">
        <f>'scenario input table'!H46</f>
        <v>D4</v>
      </c>
      <c r="H6" s="5">
        <f>'scenario input table'!I46</f>
        <v>2</v>
      </c>
      <c r="I6" s="5" t="str">
        <f>'scenario input table'!J46</f>
        <v>N/A</v>
      </c>
      <c r="J6" s="5" t="str">
        <f>'scenario input table'!K46</f>
        <v>G2</v>
      </c>
      <c r="K6" s="5" t="str">
        <f>'scenario input table'!L46</f>
        <v>P/C 80/410</v>
      </c>
      <c r="L6" s="5" t="str">
        <f>'scenario input table'!M46</f>
        <v>ATB EG</v>
      </c>
      <c r="M6" s="5">
        <f>'scenario input table'!N46</f>
        <v>100</v>
      </c>
      <c r="N6" s="5">
        <f>'scenario input table'!O46</f>
        <v>42.7</v>
      </c>
      <c r="O6" s="5" t="str">
        <f>'scenario input table'!P46</f>
        <v>2100-2400</v>
      </c>
      <c r="P6" s="5">
        <f>'scenario input table'!Q46</f>
        <v>0</v>
      </c>
      <c r="Q6" s="5" t="str">
        <f>'scenario input table'!R46</f>
        <v>Good</v>
      </c>
    </row>
    <row r="7" spans="1:17" ht="84" customHeight="1" x14ac:dyDescent="0.35">
      <c r="A7" s="5" t="str">
        <f>'scenario input table'!A39</f>
        <v>Infrabel</v>
      </c>
      <c r="B7" s="5" t="str">
        <f>'scenario input table'!B39</f>
        <v>Antwerp - Essen border</v>
      </c>
      <c r="C7" s="5" t="str">
        <f>'scenario input table'!D39</f>
        <v>x</v>
      </c>
      <c r="D7" s="5" t="str">
        <f>'scenario input table'!E39</f>
        <v>x</v>
      </c>
      <c r="E7" s="5" t="str">
        <f>'scenario input table'!F39</f>
        <v>3kv</v>
      </c>
      <c r="F7" s="5">
        <f>'scenario input table'!G39</f>
        <v>740</v>
      </c>
      <c r="G7" s="5" t="str">
        <f>'scenario input table'!H39</f>
        <v>D4</v>
      </c>
      <c r="H7" s="5">
        <f>'scenario input table'!I39</f>
        <v>2</v>
      </c>
      <c r="I7" s="5" t="str">
        <f>'scenario input table'!J39</f>
        <v>N/A</v>
      </c>
      <c r="J7" s="5" t="str">
        <f>'scenario input table'!K39</f>
        <v>GB</v>
      </c>
      <c r="K7" s="5" t="str">
        <f>'scenario input table'!L39</f>
        <v>P/C 70/400</v>
      </c>
      <c r="L7" s="5" t="str">
        <f>'scenario input table'!M39</f>
        <v>TBL1</v>
      </c>
      <c r="M7" s="5">
        <f>'scenario input table'!N39</f>
        <v>100</v>
      </c>
      <c r="N7" s="5">
        <f>'scenario input table'!O39</f>
        <v>23</v>
      </c>
      <c r="O7" s="5" t="str">
        <f>'scenario input table'!P39</f>
        <v>2200-2470</v>
      </c>
      <c r="P7" s="5">
        <f>'scenario input table'!Q39</f>
        <v>0</v>
      </c>
      <c r="Q7" s="5" t="str">
        <f>'scenario input table'!R39</f>
        <v>Limited</v>
      </c>
    </row>
    <row r="8" spans="1:17" ht="57" customHeight="1" x14ac:dyDescent="0.35">
      <c r="A8" s="5" t="str">
        <f>'scenario input table'!A35</f>
        <v>Infrabel</v>
      </c>
      <c r="B8" s="5" t="str">
        <f>'scenario input table'!B35</f>
        <v>Antwerp - Ronet - Aubange (border LUX)</v>
      </c>
      <c r="C8" s="5" t="str">
        <f>'scenario input table'!D35</f>
        <v>x</v>
      </c>
      <c r="D8" s="5" t="str">
        <f>'scenario input table'!E35</f>
        <v>x</v>
      </c>
      <c r="E8" s="5" t="str">
        <f>'scenario input table'!F35</f>
        <v>3kv</v>
      </c>
      <c r="F8" s="5">
        <f>'scenario input table'!G35</f>
        <v>740</v>
      </c>
      <c r="G8" s="5" t="str">
        <f>'scenario input table'!H35</f>
        <v>D4</v>
      </c>
      <c r="H8" s="5">
        <f>'scenario input table'!I35</f>
        <v>2</v>
      </c>
      <c r="I8" s="5" t="str">
        <f>'scenario input table'!J35</f>
        <v>N/A</v>
      </c>
      <c r="J8" s="5" t="str">
        <f>'scenario input table'!K35</f>
        <v>GB</v>
      </c>
      <c r="K8" s="5" t="str">
        <f>'scenario input table'!L35</f>
        <v>PC 70/400</v>
      </c>
      <c r="L8" s="5" t="str">
        <f>'scenario input table'!M35</f>
        <v>ETCS L1 FS
TBL1</v>
      </c>
      <c r="M8" s="5">
        <f>'scenario input table'!N35</f>
        <v>100</v>
      </c>
      <c r="N8" s="5">
        <f>'scenario input table'!O35</f>
        <v>283</v>
      </c>
      <c r="O8" s="5" t="str">
        <f>'scenario input table'!P35</f>
        <v>N-S: 1200 (Diesel), 1600 (Electric)
S-N: 900 (Diesel), 1400 (Electric)</v>
      </c>
      <c r="P8" s="5" t="str">
        <f>'scenario input table'!Q35</f>
        <v>Between Antwerpen Luchtbal and Lier = comprehensive network</v>
      </c>
      <c r="Q8" s="5" t="str">
        <f>'scenario input table'!R35</f>
        <v>Limited</v>
      </c>
    </row>
    <row r="9" spans="1:17" ht="23" customHeight="1" x14ac:dyDescent="0.35">
      <c r="A9" s="5" t="str">
        <f>'scenario input table'!A5</f>
        <v>CFL</v>
      </c>
      <c r="B9" s="5" t="str">
        <f>'scenario input table'!B5</f>
        <v>Rodange - Esch-sur-Alsette - Bettembourg</v>
      </c>
      <c r="C9" s="5">
        <f>'scenario input table'!D5</f>
        <v>0</v>
      </c>
      <c r="D9" s="5" t="str">
        <f>'scenario input table'!E5</f>
        <v>x</v>
      </c>
      <c r="E9" s="5" t="str">
        <f>'scenario input table'!F5</f>
        <v>25 kV</v>
      </c>
      <c r="F9" s="5">
        <f>'scenario input table'!G5</f>
        <v>750</v>
      </c>
      <c r="G9" s="5" t="str">
        <f>'scenario input table'!H5</f>
        <v>22,5 t</v>
      </c>
      <c r="H9" s="5">
        <f>'scenario input table'!I5</f>
        <v>1</v>
      </c>
      <c r="I9" s="5" t="str">
        <f>'scenario input table'!J5</f>
        <v>15-20‰</v>
      </c>
      <c r="J9" s="5" t="str">
        <f>'scenario input table'!K5</f>
        <v>GB - C50</v>
      </c>
      <c r="K9" s="5" t="str">
        <f>'scenario input table'!L5</f>
        <v>Upon request</v>
      </c>
      <c r="L9" s="5" t="str">
        <f>'scenario input table'!M5</f>
        <v>L1FS 
Memor 2+</v>
      </c>
      <c r="M9" s="5">
        <f>'scenario input table'!N5</f>
        <v>100</v>
      </c>
      <c r="N9" s="5">
        <f>'scenario input table'!O5</f>
        <v>0</v>
      </c>
      <c r="O9" s="5" t="str">
        <f>'scenario input table'!P5</f>
        <v>D4</v>
      </c>
      <c r="P9" s="5">
        <f>'scenario input table'!Q5</f>
        <v>0</v>
      </c>
      <c r="Q9" s="5" t="str">
        <f>'scenario input table'!R5</f>
        <v>Limited</v>
      </c>
    </row>
    <row r="10" spans="1:17" ht="37.5" customHeight="1" x14ac:dyDescent="0.35">
      <c r="A10" s="5" t="str">
        <f>'scenario input table'!A75</f>
        <v>SNCF Réseau</v>
      </c>
      <c r="B10" s="5" t="str">
        <f>'scenario input table'!B75</f>
        <v>LUX border - Metz-Sablon - Strasbourg - Mulhouse - Saint Louis border</v>
      </c>
      <c r="C10" s="5" t="str">
        <f>'scenario input table'!D75</f>
        <v>x</v>
      </c>
      <c r="D10" s="5" t="str">
        <f>'scenario input table'!E75</f>
        <v>x</v>
      </c>
      <c r="E10" s="5" t="str">
        <f>'scenario input table'!F75</f>
        <v>25kv AC</v>
      </c>
      <c r="F10" s="5">
        <f>'scenario input table'!G75</f>
        <v>750</v>
      </c>
      <c r="G10" s="5" t="str">
        <f>'scenario input table'!H75</f>
        <v>D4</v>
      </c>
      <c r="H10" s="5">
        <f>'scenario input table'!I75</f>
        <v>2</v>
      </c>
      <c r="I10" s="5" t="str">
        <f>'scenario input table'!J75</f>
        <v>&lt; 12,5‰</v>
      </c>
      <c r="J10" s="5" t="str">
        <f>'scenario input table'!K75</f>
        <v>GB1</v>
      </c>
      <c r="K10" s="5" t="str">
        <f>'scenario input table'!L75</f>
        <v>C45</v>
      </c>
      <c r="L10" s="5" t="str">
        <f>'scenario input table'!M75</f>
        <v>KVB</v>
      </c>
      <c r="M10" s="5" t="str">
        <f>'scenario input table'!N75</f>
        <v>121-160 km/h</v>
      </c>
      <c r="N10" s="5">
        <f>'scenario input table'!O75</f>
        <v>0</v>
      </c>
      <c r="O10" s="5" t="str">
        <f>'scenario input table'!P75</f>
        <v>D4</v>
      </c>
      <c r="P10" s="5">
        <f>'scenario input table'!Q75</f>
        <v>0</v>
      </c>
      <c r="Q10" s="5" t="str">
        <f>'scenario input table'!R75</f>
        <v>limited - extremely limited</v>
      </c>
    </row>
    <row r="11" spans="1:17" ht="26.5" customHeight="1" x14ac:dyDescent="0.35">
      <c r="A11" s="5" t="str">
        <f>'scenario input table'!A69</f>
        <v>SBB</v>
      </c>
      <c r="B11" s="5" t="str">
        <f>'scenario input table'!B69</f>
        <v>Saint Louis border – Basel RB Muttenz</v>
      </c>
      <c r="C11" s="5" t="str">
        <f>'scenario input table'!D69</f>
        <v>x</v>
      </c>
      <c r="D11" s="5" t="str">
        <f>'scenario input table'!E69</f>
        <v>x</v>
      </c>
      <c r="E11" s="5" t="str">
        <f>'scenario input table'!F69</f>
        <v>25kV / 15 kV AC</v>
      </c>
      <c r="F11" s="5">
        <f>'scenario input table'!G69</f>
        <v>750</v>
      </c>
      <c r="G11" s="5" t="str">
        <f>'scenario input table'!H69</f>
        <v>D4</v>
      </c>
      <c r="H11" s="5">
        <f>'scenario input table'!I69</f>
        <v>2</v>
      </c>
      <c r="I11" s="5" t="str">
        <f>'scenario input table'!J69</f>
        <v>7‰</v>
      </c>
      <c r="J11" s="5">
        <f>'scenario input table'!K69</f>
        <v>0</v>
      </c>
      <c r="K11" s="5" t="str">
        <f>'scenario input table'!L69</f>
        <v xml:space="preserve">EBV 1 / C25/344,
C45 / 353, B45 / 353, </v>
      </c>
      <c r="L11" s="5" t="str">
        <f>'scenario input table'!M69</f>
        <v>KVB
L1LS - 3.4.0</v>
      </c>
      <c r="M11" s="5">
        <f>'scenario input table'!N69</f>
        <v>100</v>
      </c>
      <c r="N11" s="5">
        <f>'scenario input table'!O69</f>
        <v>9</v>
      </c>
      <c r="O11" s="5">
        <f>'scenario input table'!P69</f>
        <v>2000</v>
      </c>
      <c r="P11" s="5">
        <f>'scenario input table'!Q69</f>
        <v>0</v>
      </c>
      <c r="Q11" s="5" t="str">
        <f>'scenario input table'!R69</f>
        <v>Limited</v>
      </c>
    </row>
    <row r="12" spans="1:17" ht="15.5" customHeight="1" x14ac:dyDescent="0.35">
      <c r="A12" s="87" t="s">
        <v>448</v>
      </c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</row>
    <row r="13" spans="1:17" ht="24" customHeight="1" x14ac:dyDescent="0.35">
      <c r="A13" s="5" t="str">
        <f>'scenario input table'!A7</f>
        <v>DB Netz</v>
      </c>
      <c r="B13" s="5" t="str">
        <f>'scenario input table'!B7</f>
        <v>(Karlsruhe Gbf -) Mannheim - Wörth</v>
      </c>
      <c r="C13" s="5" t="str">
        <f>'scenario input table'!D7</f>
        <v>x</v>
      </c>
      <c r="D13" s="5" t="str">
        <f>'scenario input table'!E7</f>
        <v>x</v>
      </c>
      <c r="E13" s="5" t="str">
        <f>'scenario input table'!F7</f>
        <v>AC 15 kV 16,7Hz</v>
      </c>
      <c r="F13" s="5">
        <f>'scenario input table'!G7</f>
        <v>600</v>
      </c>
      <c r="G13" s="5" t="str">
        <f>'scenario input table'!H7</f>
        <v>D4</v>
      </c>
      <c r="H13" s="5">
        <f>'scenario input table'!I7</f>
        <v>2</v>
      </c>
      <c r="I13" s="5" t="str">
        <f>'scenario input table'!J7</f>
        <v>N/A</v>
      </c>
      <c r="J13" s="5" t="str">
        <f>'scenario input table'!K7</f>
        <v>GA</v>
      </c>
      <c r="K13" s="5" t="str">
        <f>'scenario input table'!L7</f>
        <v>P/C 80/410</v>
      </c>
      <c r="L13" s="5" t="str">
        <f>'scenario input table'!M7</f>
        <v>PZB</v>
      </c>
      <c r="M13" s="5">
        <f>'scenario input table'!N7</f>
        <v>120</v>
      </c>
      <c r="N13" s="5">
        <f>'scenario input table'!O7</f>
        <v>122</v>
      </c>
      <c r="O13" s="5" t="str">
        <f>'scenario input table'!P7</f>
        <v>3030-3945 (V-Tfz DB 232/233)</v>
      </c>
      <c r="P13" s="5" t="str">
        <f>'scenario input table'!Q7</f>
        <v>Karlsruhe &lt;-&gt; France, change of direction in Wörth</v>
      </c>
      <c r="Q13" s="5">
        <f>'scenario input table'!R7</f>
        <v>0</v>
      </c>
    </row>
    <row r="14" spans="1:17" ht="25.5" customHeight="1" x14ac:dyDescent="0.35">
      <c r="A14" s="5" t="str">
        <f>'scenario input table'!A31</f>
        <v>DB Netz</v>
      </c>
      <c r="B14" s="5" t="str">
        <f>'scenario input table'!B31</f>
        <v>Wörth - Lauterbourg (border)</v>
      </c>
      <c r="C14" s="5" t="str">
        <f>'scenario input table'!D31</f>
        <v>x</v>
      </c>
      <c r="D14" s="5" t="str">
        <f>'scenario input table'!E31</f>
        <v>x</v>
      </c>
      <c r="E14" s="5" t="str">
        <f>'scenario input table'!F31</f>
        <v>Diesel</v>
      </c>
      <c r="F14" s="5">
        <f>'scenario input table'!G31</f>
        <v>600</v>
      </c>
      <c r="G14" s="5" t="str">
        <f>'scenario input table'!H31</f>
        <v>D4</v>
      </c>
      <c r="H14" s="5">
        <f>'scenario input table'!I31</f>
        <v>1</v>
      </c>
      <c r="I14" s="5" t="str">
        <f>'scenario input table'!J31</f>
        <v>N/A</v>
      </c>
      <c r="J14" s="5" t="str">
        <f>'scenario input table'!K31</f>
        <v>Upon request</v>
      </c>
      <c r="K14" s="5" t="str">
        <f>'scenario input table'!L31</f>
        <v>P/C 80/410</v>
      </c>
      <c r="L14" s="5" t="str">
        <f>'scenario input table'!M31</f>
        <v>PZB</v>
      </c>
      <c r="M14" s="5">
        <f>'scenario input table'!N31</f>
        <v>100</v>
      </c>
      <c r="N14" s="5">
        <f>'scenario input table'!O31</f>
        <v>11</v>
      </c>
      <c r="O14" s="5" t="str">
        <f>'scenario input table'!P31</f>
        <v>3030-3945 (V-Tfz DB 232/233)</v>
      </c>
      <c r="P14" s="5" t="str">
        <f>'scenario input table'!Q31</f>
        <v>Karlsruhe &lt;-&gt; France, change of direction in Wörth</v>
      </c>
      <c r="Q14" s="5">
        <f>'scenario input table'!R31</f>
        <v>0</v>
      </c>
    </row>
    <row r="15" spans="1:17" ht="24" customHeight="1" x14ac:dyDescent="0.35">
      <c r="A15" s="5" t="str">
        <f>'scenario input table'!A74</f>
        <v>SNCF Réseau</v>
      </c>
      <c r="B15" s="5" t="str">
        <f>'scenario input table'!B74</f>
        <v>Lauterbourg border - Strasbourg</v>
      </c>
      <c r="C15" s="5" t="str">
        <f>'scenario input table'!D74</f>
        <v>x</v>
      </c>
      <c r="D15" s="5" t="str">
        <f>'scenario input table'!E74</f>
        <v>x</v>
      </c>
      <c r="E15" s="5" t="str">
        <f>'scenario input table'!F74</f>
        <v>Diesel</v>
      </c>
      <c r="F15" s="5">
        <f>'scenario input table'!G74</f>
        <v>750</v>
      </c>
      <c r="G15" s="5" t="str">
        <f>'scenario input table'!H74</f>
        <v>D4</v>
      </c>
      <c r="H15" s="5">
        <f>'scenario input table'!I74</f>
        <v>2</v>
      </c>
      <c r="I15" s="5" t="str">
        <f>'scenario input table'!J74</f>
        <v>&lt; 12,5‰</v>
      </c>
      <c r="J15" s="5" t="str">
        <f>'scenario input table'!K74</f>
        <v>GB1</v>
      </c>
      <c r="K15" s="5" t="str">
        <f>'scenario input table'!L74</f>
        <v>C45</v>
      </c>
      <c r="L15" s="5" t="str">
        <f>'scenario input table'!M74</f>
        <v>No speed control system</v>
      </c>
      <c r="M15" s="5" t="str">
        <f>'scenario input table'!N74</f>
        <v>61-100 km/h</v>
      </c>
      <c r="N15" s="5">
        <f>'scenario input table'!O74</f>
        <v>58</v>
      </c>
      <c r="O15" s="5" t="str">
        <f>'scenario input table'!P74</f>
        <v>D4</v>
      </c>
      <c r="P15" s="5">
        <f>'scenario input table'!Q74</f>
        <v>0</v>
      </c>
      <c r="Q15" s="5" t="str">
        <f>'scenario input table'!R74</f>
        <v>Good</v>
      </c>
    </row>
    <row r="16" spans="1:17" ht="25" customHeight="1" x14ac:dyDescent="0.35">
      <c r="A16" s="5" t="str">
        <f>'scenario input table'!A81</f>
        <v>SNCF Réseau</v>
      </c>
      <c r="B16" s="5" t="str">
        <f>'scenario input table'!B81</f>
        <v>Strasbourg - Mulhouse</v>
      </c>
      <c r="C16" s="5" t="str">
        <f>'scenario input table'!D81</f>
        <v>x</v>
      </c>
      <c r="D16" s="5" t="str">
        <f>'scenario input table'!E81</f>
        <v>x</v>
      </c>
      <c r="E16" s="5" t="str">
        <f>'scenario input table'!F81</f>
        <v>25kv AC</v>
      </c>
      <c r="F16" s="5">
        <f>'scenario input table'!G81</f>
        <v>750</v>
      </c>
      <c r="G16" s="5" t="str">
        <f>'scenario input table'!H81</f>
        <v>D4</v>
      </c>
      <c r="H16" s="5">
        <f>'scenario input table'!I81</f>
        <v>2</v>
      </c>
      <c r="I16" s="5" t="str">
        <f>'scenario input table'!J81</f>
        <v>&lt; 12,5‰</v>
      </c>
      <c r="J16" s="5" t="str">
        <f>'scenario input table'!K81</f>
        <v>GB1</v>
      </c>
      <c r="K16" s="5" t="str">
        <f>'scenario input table'!L81</f>
        <v>C45</v>
      </c>
      <c r="L16" s="5" t="str">
        <f>'scenario input table'!M81</f>
        <v>KVB</v>
      </c>
      <c r="M16" s="5" t="str">
        <f>'scenario input table'!N81</f>
        <v>161-220km/h</v>
      </c>
      <c r="N16" s="5">
        <f>'scenario input table'!O81</f>
        <v>107</v>
      </c>
      <c r="O16" s="5" t="str">
        <f>'scenario input table'!P81</f>
        <v>D4</v>
      </c>
      <c r="P16" s="5">
        <f>'scenario input table'!Q81</f>
        <v>0</v>
      </c>
      <c r="Q16" s="5" t="str">
        <f>'scenario input table'!R81</f>
        <v>Extremely limited</v>
      </c>
    </row>
    <row r="17" spans="1:17" ht="25" customHeight="1" x14ac:dyDescent="0.35">
      <c r="A17" s="5" t="str">
        <f>'scenario input table'!A78</f>
        <v>SNCF Réseau</v>
      </c>
      <c r="B17" s="5" t="str">
        <f>'scenario input table'!B78</f>
        <v>Mulhouse - Saint Louis (border)</v>
      </c>
      <c r="C17" s="5" t="str">
        <f>'scenario input table'!D78</f>
        <v>x</v>
      </c>
      <c r="D17" s="5" t="str">
        <f>'scenario input table'!E78</f>
        <v>x</v>
      </c>
      <c r="E17" s="5" t="str">
        <f>'scenario input table'!F78</f>
        <v>25kv AC</v>
      </c>
      <c r="F17" s="5">
        <f>'scenario input table'!G78</f>
        <v>750</v>
      </c>
      <c r="G17" s="5" t="str">
        <f>'scenario input table'!H78</f>
        <v>D4</v>
      </c>
      <c r="H17" s="5">
        <f>'scenario input table'!I78</f>
        <v>2</v>
      </c>
      <c r="I17" s="5" t="str">
        <f>'scenario input table'!J78</f>
        <v>&lt; 12,5‰</v>
      </c>
      <c r="J17" s="5" t="str">
        <f>'scenario input table'!K78</f>
        <v>GB</v>
      </c>
      <c r="K17" s="5" t="str">
        <f>'scenario input table'!L78</f>
        <v>C45</v>
      </c>
      <c r="L17" s="5" t="str">
        <f>'scenario input table'!M78</f>
        <v>KVB</v>
      </c>
      <c r="M17" s="5" t="str">
        <f>'scenario input table'!N78</f>
        <v>121-160 km/h</v>
      </c>
      <c r="N17" s="5">
        <f>'scenario input table'!O78</f>
        <v>28</v>
      </c>
      <c r="O17" s="5" t="str">
        <f>'scenario input table'!P78</f>
        <v>D4</v>
      </c>
      <c r="P17" s="5">
        <f>'scenario input table'!Q78</f>
        <v>0</v>
      </c>
      <c r="Q17" s="5" t="str">
        <f>'scenario input table'!R78</f>
        <v>Limited</v>
      </c>
    </row>
    <row r="18" spans="1:17" ht="24.5" customHeight="1" x14ac:dyDescent="0.35">
      <c r="A18" s="5" t="str">
        <f>'scenario input table'!A69</f>
        <v>SBB</v>
      </c>
      <c r="B18" s="5" t="str">
        <f>'scenario input table'!B69</f>
        <v>Saint Louis border – Basel RB Muttenz</v>
      </c>
      <c r="C18" s="5" t="str">
        <f>'scenario input table'!D69</f>
        <v>x</v>
      </c>
      <c r="D18" s="5" t="str">
        <f>'scenario input table'!E69</f>
        <v>x</v>
      </c>
      <c r="E18" s="5" t="str">
        <f>'scenario input table'!F69</f>
        <v>25kV / 15 kV AC</v>
      </c>
      <c r="F18" s="5">
        <f>'scenario input table'!G69</f>
        <v>750</v>
      </c>
      <c r="G18" s="5" t="str">
        <f>'scenario input table'!H69</f>
        <v>D4</v>
      </c>
      <c r="H18" s="5">
        <f>'scenario input table'!I69</f>
        <v>2</v>
      </c>
      <c r="I18" s="5" t="str">
        <f>'scenario input table'!J69</f>
        <v>7‰</v>
      </c>
      <c r="J18" s="5">
        <f>'scenario input table'!K69</f>
        <v>0</v>
      </c>
      <c r="K18" s="5" t="str">
        <f>'scenario input table'!L69</f>
        <v xml:space="preserve">EBV 1 / C25/344,
C45 / 353, B45 / 353, </v>
      </c>
      <c r="L18" s="5" t="str">
        <f>'scenario input table'!M69</f>
        <v>KVB
L1LS - 3.4.0</v>
      </c>
      <c r="M18" s="5">
        <f>'scenario input table'!N69</f>
        <v>100</v>
      </c>
      <c r="N18" s="5">
        <f>'scenario input table'!O69</f>
        <v>9</v>
      </c>
      <c r="O18" s="5">
        <f>'scenario input table'!P69</f>
        <v>2000</v>
      </c>
      <c r="P18" s="5">
        <f>'scenario input table'!Q69</f>
        <v>0</v>
      </c>
      <c r="Q18" s="5" t="str">
        <f>'scenario input table'!R69</f>
        <v>Limited</v>
      </c>
    </row>
    <row r="19" spans="1:17" ht="23.5" customHeight="1" x14ac:dyDescent="0.35">
      <c r="A19" s="5" t="str">
        <f>'scenario input table'!A74</f>
        <v>SNCF Réseau</v>
      </c>
      <c r="B19" s="5" t="str">
        <f>'scenario input table'!B74</f>
        <v>Lauterbourg border - Strasbourg</v>
      </c>
      <c r="C19" s="5" t="str">
        <f>'scenario input table'!D74</f>
        <v>x</v>
      </c>
      <c r="D19" s="5" t="str">
        <f>'scenario input table'!E74</f>
        <v>x</v>
      </c>
      <c r="E19" s="5" t="str">
        <f>'scenario input table'!F74</f>
        <v>Diesel</v>
      </c>
      <c r="F19" s="5">
        <f>'scenario input table'!G74</f>
        <v>750</v>
      </c>
      <c r="G19" s="5" t="str">
        <f>'scenario input table'!H74</f>
        <v>D4</v>
      </c>
      <c r="H19" s="5">
        <f>'scenario input table'!I74</f>
        <v>2</v>
      </c>
      <c r="I19" s="5" t="str">
        <f>'scenario input table'!J74</f>
        <v>&lt; 12,5‰</v>
      </c>
      <c r="J19" s="5" t="str">
        <f>'scenario input table'!K74</f>
        <v>GB1</v>
      </c>
      <c r="K19" s="5" t="str">
        <f>'scenario input table'!L74</f>
        <v>C45</v>
      </c>
      <c r="L19" s="5" t="str">
        <f>'scenario input table'!M74</f>
        <v>No speed control system</v>
      </c>
      <c r="M19" s="5" t="str">
        <f>'scenario input table'!N74</f>
        <v>61-100 km/h</v>
      </c>
      <c r="N19" s="5">
        <f>'scenario input table'!O74</f>
        <v>58</v>
      </c>
      <c r="O19" s="5" t="str">
        <f>'scenario input table'!P74</f>
        <v>D4</v>
      </c>
      <c r="P19" s="5">
        <f>'scenario input table'!Q74</f>
        <v>0</v>
      </c>
      <c r="Q19" s="5" t="str">
        <f>'scenario input table'!R74</f>
        <v>Good</v>
      </c>
    </row>
    <row r="20" spans="1:17" ht="21" customHeight="1" x14ac:dyDescent="0.35">
      <c r="A20" s="5" t="str">
        <f>'scenario input table'!A14</f>
        <v>DB Netz</v>
      </c>
      <c r="B20" s="5" t="str">
        <f>'scenario input table'!B14</f>
        <v>Kehl - Appenweier (Offenburg)</v>
      </c>
      <c r="C20" s="5" t="str">
        <f>'scenario input table'!D14</f>
        <v>x</v>
      </c>
      <c r="D20" s="5" t="str">
        <f>'scenario input table'!E14</f>
        <v>x</v>
      </c>
      <c r="E20" s="5" t="str">
        <f>'scenario input table'!F14</f>
        <v>AC 15 kV 16,7Hz</v>
      </c>
      <c r="F20" s="5">
        <f>'scenario input table'!G14</f>
        <v>740</v>
      </c>
      <c r="G20" s="5" t="str">
        <f>'scenario input table'!H14</f>
        <v>D4</v>
      </c>
      <c r="H20" s="5">
        <f>'scenario input table'!I14</f>
        <v>2</v>
      </c>
      <c r="I20" s="5" t="str">
        <f>'scenario input table'!J14</f>
        <v>N/A</v>
      </c>
      <c r="J20" s="5" t="str">
        <f>'scenario input table'!K14</f>
        <v>Upon request</v>
      </c>
      <c r="K20" s="5" t="str">
        <f>'scenario input table'!L14</f>
        <v>P/C 80/410</v>
      </c>
      <c r="L20" s="5" t="str">
        <f>'scenario input table'!M14</f>
        <v>PZB</v>
      </c>
      <c r="M20" s="5">
        <f>'scenario input table'!N14</f>
        <v>160</v>
      </c>
      <c r="N20" s="5">
        <f>'scenario input table'!O14</f>
        <v>14</v>
      </c>
      <c r="O20" s="5">
        <f>'scenario input table'!P14</f>
        <v>0</v>
      </c>
      <c r="P20" s="5">
        <f>'scenario input table'!Q14</f>
        <v>0</v>
      </c>
      <c r="Q20" s="5">
        <f>'scenario input table'!R14</f>
        <v>0</v>
      </c>
    </row>
    <row r="21" spans="1:17" ht="15.5" customHeight="1" x14ac:dyDescent="0.35">
      <c r="A21" s="87" t="s">
        <v>285</v>
      </c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</row>
    <row r="22" spans="1:17" ht="28.5" customHeight="1" x14ac:dyDescent="0.35">
      <c r="A22" s="5" t="str">
        <f>'scenario input table'!A6</f>
        <v>DB Netz</v>
      </c>
      <c r="B22" s="5" t="str">
        <f>'scenario input table'!B6</f>
        <v>(Mannheim -) Kornwestheim- Singen</v>
      </c>
      <c r="C22" s="5" t="str">
        <f>'scenario input table'!D6</f>
        <v>x</v>
      </c>
      <c r="D22" s="5" t="str">
        <f>'scenario input table'!E6</f>
        <v>x</v>
      </c>
      <c r="E22" s="5" t="str">
        <f>'scenario input table'!F6</f>
        <v>AC 15 kV 16,7Hz</v>
      </c>
      <c r="F22" s="5">
        <f>'scenario input table'!G6</f>
        <v>550</v>
      </c>
      <c r="G22" s="5" t="str">
        <f>'scenario input table'!H6</f>
        <v>D4</v>
      </c>
      <c r="H22" s="5">
        <f>'scenario input table'!I6</f>
        <v>1</v>
      </c>
      <c r="I22" s="5" t="str">
        <f>'scenario input table'!J6</f>
        <v>&lt; 20‰</v>
      </c>
      <c r="J22" s="5" t="str">
        <f>'scenario input table'!K6</f>
        <v>Upon request</v>
      </c>
      <c r="K22" s="5" t="str">
        <f>'scenario input table'!L6</f>
        <v>P/C 65/395</v>
      </c>
      <c r="L22" s="5" t="str">
        <f>'scenario input table'!M6</f>
        <v>PZB</v>
      </c>
      <c r="M22" s="5">
        <f>'scenario input table'!N6</f>
        <v>100</v>
      </c>
      <c r="N22" s="5">
        <f>'scenario input table'!O6</f>
        <v>276</v>
      </c>
      <c r="O22" s="5" t="str">
        <f>'scenario input table'!P6</f>
        <v>1245-1640</v>
      </c>
      <c r="P22" s="5" t="str">
        <f>'scenario input table'!Q6</f>
        <v>Change of direction in Singen; partly single track</v>
      </c>
      <c r="Q22" s="5">
        <f>'scenario input table'!R6</f>
        <v>0</v>
      </c>
    </row>
    <row r="23" spans="1:17" ht="21" x14ac:dyDescent="0.35">
      <c r="A23" s="5" t="str">
        <f>'scenario input table'!A25</f>
        <v>DB Netz</v>
      </c>
      <c r="B23" s="5" t="str">
        <f>'scenario input table'!B25</f>
        <v>Singen – Schaffhausen (border)</v>
      </c>
      <c r="C23" s="5" t="str">
        <f>'scenario input table'!D25</f>
        <v>x</v>
      </c>
      <c r="D23" s="5" t="str">
        <f>'scenario input table'!E25</f>
        <v>x</v>
      </c>
      <c r="E23" s="5" t="str">
        <f>'scenario input table'!F25</f>
        <v>AC 15 kV
16,7Hz</v>
      </c>
      <c r="F23" s="5">
        <f>'scenario input table'!G25</f>
        <v>580</v>
      </c>
      <c r="G23" s="5" t="str">
        <f>'scenario input table'!H25</f>
        <v>D4</v>
      </c>
      <c r="H23" s="5">
        <f>'scenario input table'!I25</f>
        <v>2</v>
      </c>
      <c r="I23" s="5" t="str">
        <f>'scenario input table'!J25</f>
        <v>N/A</v>
      </c>
      <c r="J23" s="5" t="str">
        <f>'scenario input table'!K25</f>
        <v>Upon request</v>
      </c>
      <c r="K23" s="5" t="str">
        <f>'scenario input table'!L25</f>
        <v>P/C 70/400</v>
      </c>
      <c r="L23" s="5" t="str">
        <f>'scenario input table'!M25</f>
        <v>PZB</v>
      </c>
      <c r="M23" s="5">
        <f>'scenario input table'!N25</f>
        <v>160</v>
      </c>
      <c r="N23" s="5">
        <f>'scenario input table'!O25</f>
        <v>20</v>
      </c>
      <c r="O23" s="5" t="str">
        <f>'scenario input table'!P25</f>
        <v>1: 3130t 2: 2275t</v>
      </c>
      <c r="P23" s="5">
        <f>'scenario input table'!Q25</f>
        <v>0</v>
      </c>
      <c r="Q23" s="5">
        <f>'scenario input table'!R25</f>
        <v>0</v>
      </c>
    </row>
    <row r="24" spans="1:17" ht="23" customHeight="1" x14ac:dyDescent="0.35">
      <c r="A24" s="5" t="str">
        <f>'scenario input table'!A70</f>
        <v>SBB</v>
      </c>
      <c r="B24" s="5" t="str">
        <f>'scenario input table'!B70</f>
        <v>Schaffhausen (border) - Zurich Oerlikon</v>
      </c>
      <c r="C24" s="5" t="str">
        <f>'scenario input table'!D70</f>
        <v>x</v>
      </c>
      <c r="D24" s="5" t="str">
        <f>'scenario input table'!E70</f>
        <v>x</v>
      </c>
      <c r="E24" s="5" t="str">
        <f>'scenario input table'!F70</f>
        <v>AC 15 kV 16,7Hz</v>
      </c>
      <c r="F24" s="5">
        <f>'scenario input table'!G70</f>
        <v>750</v>
      </c>
      <c r="G24" s="5" t="str">
        <f>'scenario input table'!H70</f>
        <v>D4</v>
      </c>
      <c r="H24" s="5">
        <f>'scenario input table'!I70</f>
        <v>2</v>
      </c>
      <c r="I24" s="5" t="str">
        <f>'scenario input table'!J70</f>
        <v>10‰</v>
      </c>
      <c r="J24" s="5" t="str">
        <f>'scenario input table'!K70</f>
        <v>EBV 2, includes UIC G1</v>
      </c>
      <c r="K24" s="5" t="str">
        <f>'scenario input table'!L70</f>
        <v>P/C 60/384</v>
      </c>
      <c r="L24" s="5" t="str">
        <f>'scenario input table'!M70</f>
        <v>L1 LS 3.4.0</v>
      </c>
      <c r="M24" s="5">
        <f>'scenario input table'!N70</f>
        <v>100</v>
      </c>
      <c r="N24" s="5">
        <f>'scenario input table'!O70</f>
        <v>52</v>
      </c>
      <c r="O24" s="5" t="str">
        <f>'scenario input table'!P70</f>
        <v>22,5 t</v>
      </c>
      <c r="P24" s="5" t="str">
        <f>'scenario input table'!Q70</f>
        <v>Some part one track only</v>
      </c>
      <c r="Q24" s="5" t="str">
        <f>'scenario input table'!R70</f>
        <v>Good</v>
      </c>
    </row>
    <row r="25" spans="1:17" ht="15.5" customHeight="1" x14ac:dyDescent="0.35">
      <c r="A25" s="87" t="s">
        <v>449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</row>
    <row r="26" spans="1:17" ht="27.5" customHeight="1" x14ac:dyDescent="0.35">
      <c r="A26" s="5" t="str">
        <f>'scenario input table'!A16</f>
        <v>DB Netz</v>
      </c>
      <c r="B26" s="5" t="str">
        <f>'scenario input table'!B16</f>
        <v xml:space="preserve">Mannheim - Kaiserslautern - Saarbrücken - Forbach border </v>
      </c>
      <c r="C26" s="5" t="str">
        <f>'scenario input table'!D16</f>
        <v>x</v>
      </c>
      <c r="D26" s="5" t="str">
        <f>'scenario input table'!E16</f>
        <v>x</v>
      </c>
      <c r="E26" s="5" t="str">
        <f>'scenario input table'!F16</f>
        <v>AC 15 kV
 16,7 Hz</v>
      </c>
      <c r="F26" s="5">
        <f>'scenario input table'!G16</f>
        <v>740</v>
      </c>
      <c r="G26" s="5" t="str">
        <f>'scenario input table'!H16</f>
        <v>D4</v>
      </c>
      <c r="H26" s="5" t="str">
        <f>'scenario input table'!I16</f>
        <v xml:space="preserve">2 to 4 </v>
      </c>
      <c r="I26" s="5" t="str">
        <f>'scenario input table'!J16</f>
        <v>&lt; 20‰</v>
      </c>
      <c r="J26" s="5" t="str">
        <f>'scenario input table'!K16</f>
        <v>GA</v>
      </c>
      <c r="K26" s="5" t="str">
        <f>'scenario input table'!L16</f>
        <v>P/C 70/400</v>
      </c>
      <c r="L26" s="5" t="str">
        <f>'scenario input table'!M16</f>
        <v>PZB</v>
      </c>
      <c r="M26" s="5" t="str">
        <f>'scenario input table'!N16</f>
        <v>Up to 160</v>
      </c>
      <c r="N26" s="5">
        <f>'scenario input table'!O16</f>
        <v>135</v>
      </c>
      <c r="O26" s="5" t="str">
        <f>'scenario input table'!P16</f>
        <v>1890-1935</v>
      </c>
      <c r="P26" s="5">
        <f>'scenario input table'!Q16</f>
        <v>0</v>
      </c>
      <c r="Q26" s="5">
        <f>'scenario input table'!R16</f>
        <v>0</v>
      </c>
    </row>
    <row r="27" spans="1:17" ht="23" customHeight="1" x14ac:dyDescent="0.35">
      <c r="A27" s="5" t="str">
        <f>'scenario input table'!A73</f>
        <v>SNCF Réseau</v>
      </c>
      <c r="B27" s="5" t="str">
        <f>'scenario input table'!B73</f>
        <v>Forbach (border) - Metz</v>
      </c>
      <c r="C27" s="5" t="str">
        <f>'scenario input table'!D73</f>
        <v>x</v>
      </c>
      <c r="D27" s="5" t="str">
        <f>'scenario input table'!E73</f>
        <v>x</v>
      </c>
      <c r="E27" s="5" t="str">
        <f>'scenario input table'!F73</f>
        <v>25kv AC</v>
      </c>
      <c r="F27" s="5">
        <f>'scenario input table'!G73</f>
        <v>750</v>
      </c>
      <c r="G27" s="5" t="str">
        <f>'scenario input table'!H73</f>
        <v>D4</v>
      </c>
      <c r="H27" s="5">
        <f>'scenario input table'!I73</f>
        <v>2</v>
      </c>
      <c r="I27" s="5" t="str">
        <f>'scenario input table'!J73</f>
        <v>&lt; 12,5‰</v>
      </c>
      <c r="J27" s="5" t="str">
        <f>'scenario input table'!K73</f>
        <v>GB1</v>
      </c>
      <c r="K27" s="5" t="str">
        <f>'scenario input table'!L73</f>
        <v>C45</v>
      </c>
      <c r="L27" s="5" t="str">
        <f>'scenario input table'!M73</f>
        <v>KVB</v>
      </c>
      <c r="M27" s="5" t="str">
        <f>'scenario input table'!N73</f>
        <v>121-160 km/h</v>
      </c>
      <c r="N27" s="5">
        <f>'scenario input table'!O73</f>
        <v>75</v>
      </c>
      <c r="O27" s="5" t="str">
        <f>'scenario input table'!P73</f>
        <v>D4</v>
      </c>
      <c r="P27" s="5">
        <f>'scenario input table'!Q73</f>
        <v>0</v>
      </c>
      <c r="Q27" s="5" t="str">
        <f>'scenario input table'!R73</f>
        <v>Good</v>
      </c>
    </row>
    <row r="28" spans="1:17" ht="24" customHeight="1" x14ac:dyDescent="0.35">
      <c r="A28" s="5" t="str">
        <f>'scenario input table'!A76</f>
        <v>SNCF Réseau</v>
      </c>
      <c r="B28" s="5" t="str">
        <f>'scenario input table'!B76</f>
        <v>Metz - Réding</v>
      </c>
      <c r="C28" s="5" t="str">
        <f>'scenario input table'!D76</f>
        <v>x</v>
      </c>
      <c r="D28" s="5" t="str">
        <f>'scenario input table'!E76</f>
        <v>x</v>
      </c>
      <c r="E28" s="5" t="str">
        <f>'scenario input table'!F76</f>
        <v>25kv AC</v>
      </c>
      <c r="F28" s="5">
        <f>'scenario input table'!G76</f>
        <v>750</v>
      </c>
      <c r="G28" s="5" t="str">
        <f>'scenario input table'!H76</f>
        <v>D4</v>
      </c>
      <c r="H28" s="5">
        <f>'scenario input table'!I76</f>
        <v>2</v>
      </c>
      <c r="I28" s="5" t="str">
        <f>'scenario input table'!J76</f>
        <v>&lt; 12,5‰</v>
      </c>
      <c r="J28" s="5" t="str">
        <f>'scenario input table'!K76</f>
        <v>GB1</v>
      </c>
      <c r="K28" s="5" t="str">
        <f>'scenario input table'!L76</f>
        <v>C45</v>
      </c>
      <c r="L28" s="5" t="str">
        <f>'scenario input table'!M76</f>
        <v>KVB</v>
      </c>
      <c r="M28" s="5" t="str">
        <f>'scenario input table'!N76</f>
        <v> 121-160 km/h</v>
      </c>
      <c r="N28" s="5">
        <f>'scenario input table'!O76</f>
        <v>86</v>
      </c>
      <c r="O28" s="5" t="str">
        <f>'scenario input table'!P76</f>
        <v>D4</v>
      </c>
      <c r="P28" s="5">
        <f>'scenario input table'!Q76</f>
        <v>0</v>
      </c>
      <c r="Q28" s="5" t="str">
        <f>'scenario input table'!R76</f>
        <v>Limited</v>
      </c>
    </row>
    <row r="29" spans="1:17" ht="23.5" customHeight="1" x14ac:dyDescent="0.35">
      <c r="A29" s="5" t="str">
        <f>'scenario input table'!A80</f>
        <v>SNCF Réseau</v>
      </c>
      <c r="B29" s="5" t="str">
        <f>'scenario input table'!B80</f>
        <v>Réding - Strasbourg</v>
      </c>
      <c r="C29" s="5" t="str">
        <f>'scenario input table'!D80</f>
        <v>x</v>
      </c>
      <c r="D29" s="5" t="str">
        <f>'scenario input table'!E80</f>
        <v>x</v>
      </c>
      <c r="E29" s="5" t="str">
        <f>'scenario input table'!F80</f>
        <v>25kv AC</v>
      </c>
      <c r="F29" s="5">
        <f>'scenario input table'!G80</f>
        <v>750</v>
      </c>
      <c r="G29" s="5" t="str">
        <f>'scenario input table'!H80</f>
        <v>D4</v>
      </c>
      <c r="H29" s="5">
        <f>'scenario input table'!I80</f>
        <v>2</v>
      </c>
      <c r="I29" s="5" t="str">
        <f>'scenario input table'!J80</f>
        <v>&lt; 12,5‰</v>
      </c>
      <c r="J29" s="5" t="str">
        <f>'scenario input table'!K80</f>
        <v>GB</v>
      </c>
      <c r="K29" s="5" t="str">
        <f>'scenario input table'!L80</f>
        <v>C45</v>
      </c>
      <c r="L29" s="5" t="str">
        <f>'scenario input table'!M80</f>
        <v>KVB</v>
      </c>
      <c r="M29" s="5" t="str">
        <f>'scenario input table'!N80</f>
        <v> 121-160 km/h</v>
      </c>
      <c r="N29" s="5">
        <f>'scenario input table'!O80</f>
        <v>68</v>
      </c>
      <c r="O29" s="5" t="str">
        <f>'scenario input table'!P80</f>
        <v>D4</v>
      </c>
      <c r="P29" s="5">
        <f>'scenario input table'!Q80</f>
        <v>0</v>
      </c>
      <c r="Q29" s="5" t="str">
        <f>'scenario input table'!R80</f>
        <v>Limited</v>
      </c>
    </row>
    <row r="30" spans="1:17" ht="25.5" customHeight="1" x14ac:dyDescent="0.35">
      <c r="A30" s="5" t="str">
        <f>'scenario input table'!A81</f>
        <v>SNCF Réseau</v>
      </c>
      <c r="B30" s="5" t="str">
        <f>'scenario input table'!B81</f>
        <v>Strasbourg - Mulhouse</v>
      </c>
      <c r="C30" s="5" t="str">
        <f>'scenario input table'!D81</f>
        <v>x</v>
      </c>
      <c r="D30" s="5" t="str">
        <f>'scenario input table'!E81</f>
        <v>x</v>
      </c>
      <c r="E30" s="5" t="str">
        <f>'scenario input table'!F81</f>
        <v>25kv AC</v>
      </c>
      <c r="F30" s="5">
        <f>'scenario input table'!G81</f>
        <v>750</v>
      </c>
      <c r="G30" s="5" t="str">
        <f>'scenario input table'!H81</f>
        <v>D4</v>
      </c>
      <c r="H30" s="5">
        <f>'scenario input table'!I81</f>
        <v>2</v>
      </c>
      <c r="I30" s="5" t="str">
        <f>'scenario input table'!J81</f>
        <v>&lt; 12,5‰</v>
      </c>
      <c r="J30" s="5" t="str">
        <f>'scenario input table'!K81</f>
        <v>GB1</v>
      </c>
      <c r="K30" s="5" t="str">
        <f>'scenario input table'!L81</f>
        <v>C45</v>
      </c>
      <c r="L30" s="5" t="str">
        <f>'scenario input table'!M81</f>
        <v>KVB</v>
      </c>
      <c r="M30" s="5" t="str">
        <f>'scenario input table'!N81</f>
        <v>161-220km/h</v>
      </c>
      <c r="N30" s="5">
        <f>'scenario input table'!O81</f>
        <v>107</v>
      </c>
      <c r="O30" s="5" t="str">
        <f>'scenario input table'!P81</f>
        <v>D4</v>
      </c>
      <c r="P30" s="5">
        <f>'scenario input table'!Q81</f>
        <v>0</v>
      </c>
      <c r="Q30" s="5" t="str">
        <f>'scenario input table'!R81</f>
        <v>Extremely limited</v>
      </c>
    </row>
    <row r="31" spans="1:17" ht="22.5" customHeight="1" x14ac:dyDescent="0.35">
      <c r="A31" s="5" t="str">
        <f>'scenario input table'!A78</f>
        <v>SNCF Réseau</v>
      </c>
      <c r="B31" s="5" t="str">
        <f>'scenario input table'!B78</f>
        <v>Mulhouse - Saint Louis (border)</v>
      </c>
      <c r="C31" s="5" t="str">
        <f>'scenario input table'!D78</f>
        <v>x</v>
      </c>
      <c r="D31" s="5" t="str">
        <f>'scenario input table'!E78</f>
        <v>x</v>
      </c>
      <c r="E31" s="5" t="str">
        <f>'scenario input table'!F78</f>
        <v>25kv AC</v>
      </c>
      <c r="F31" s="5">
        <f>'scenario input table'!G78</f>
        <v>750</v>
      </c>
      <c r="G31" s="5" t="str">
        <f>'scenario input table'!H78</f>
        <v>D4</v>
      </c>
      <c r="H31" s="5">
        <f>'scenario input table'!I78</f>
        <v>2</v>
      </c>
      <c r="I31" s="5" t="str">
        <f>'scenario input table'!J78</f>
        <v>&lt; 12,5‰</v>
      </c>
      <c r="J31" s="5" t="str">
        <f>'scenario input table'!K78</f>
        <v>GB</v>
      </c>
      <c r="K31" s="5" t="str">
        <f>'scenario input table'!L78</f>
        <v>C45</v>
      </c>
      <c r="L31" s="5" t="str">
        <f>'scenario input table'!M78</f>
        <v>KVB</v>
      </c>
      <c r="M31" s="5" t="str">
        <f>'scenario input table'!N78</f>
        <v>121-160 km/h</v>
      </c>
      <c r="N31" s="5">
        <f>'scenario input table'!O78</f>
        <v>28</v>
      </c>
      <c r="O31" s="5" t="str">
        <f>'scenario input table'!P78</f>
        <v>D4</v>
      </c>
      <c r="P31" s="5">
        <f>'scenario input table'!Q78</f>
        <v>0</v>
      </c>
      <c r="Q31" s="5" t="str">
        <f>'scenario input table'!R78</f>
        <v>Limited</v>
      </c>
    </row>
    <row r="32" spans="1:17" ht="27.5" customHeight="1" x14ac:dyDescent="0.35">
      <c r="A32" s="5" t="str">
        <f>'scenario input table'!A69</f>
        <v>SBB</v>
      </c>
      <c r="B32" s="5" t="str">
        <f>'scenario input table'!B69</f>
        <v>Saint Louis border – Basel RB Muttenz</v>
      </c>
      <c r="C32" s="5" t="str">
        <f>'scenario input table'!D69</f>
        <v>x</v>
      </c>
      <c r="D32" s="5" t="str">
        <f>'scenario input table'!E69</f>
        <v>x</v>
      </c>
      <c r="E32" s="5" t="str">
        <f>'scenario input table'!F69</f>
        <v>25kV / 15 kV AC</v>
      </c>
      <c r="F32" s="5">
        <f>'scenario input table'!G69</f>
        <v>750</v>
      </c>
      <c r="G32" s="5" t="str">
        <f>'scenario input table'!H69</f>
        <v>D4</v>
      </c>
      <c r="H32" s="5">
        <f>'scenario input table'!I69</f>
        <v>2</v>
      </c>
      <c r="I32" s="5" t="str">
        <f>'scenario input table'!J69</f>
        <v>7‰</v>
      </c>
      <c r="J32" s="5">
        <f>'scenario input table'!K69</f>
        <v>0</v>
      </c>
      <c r="K32" s="5" t="str">
        <f>'scenario input table'!L69</f>
        <v xml:space="preserve">EBV 1 / C25/344,
C45 / 353, B45 / 353, </v>
      </c>
      <c r="L32" s="5" t="str">
        <f>'scenario input table'!M69</f>
        <v>KVB
L1LS - 3.4.0</v>
      </c>
      <c r="M32" s="5">
        <f>'scenario input table'!N69</f>
        <v>100</v>
      </c>
      <c r="N32" s="5">
        <f>'scenario input table'!O69</f>
        <v>9</v>
      </c>
      <c r="O32" s="5">
        <f>'scenario input table'!P69</f>
        <v>2000</v>
      </c>
      <c r="P32" s="5">
        <f>'scenario input table'!Q69</f>
        <v>0</v>
      </c>
      <c r="Q32" s="5" t="str">
        <f>'scenario input table'!R69</f>
        <v>Limited</v>
      </c>
    </row>
    <row r="33" spans="1:17" ht="24.5" customHeight="1" x14ac:dyDescent="0.35">
      <c r="A33" s="5" t="str">
        <f>'scenario input table'!A82</f>
        <v>SNCF Réseau</v>
      </c>
      <c r="B33" s="5" t="str">
        <f>'scenario input table'!B82</f>
        <v>Strasbourg-Offenburg</v>
      </c>
      <c r="C33" s="5" t="str">
        <f>'scenario input table'!D82</f>
        <v>x</v>
      </c>
      <c r="D33" s="5" t="str">
        <f>'scenario input table'!E82</f>
        <v>x</v>
      </c>
      <c r="E33" s="5" t="str">
        <f>'scenario input table'!F82</f>
        <v>25kv AC</v>
      </c>
      <c r="F33" s="5">
        <f>'scenario input table'!G82</f>
        <v>750</v>
      </c>
      <c r="G33" s="5" t="str">
        <f>'scenario input table'!H82</f>
        <v>D4</v>
      </c>
      <c r="H33" s="5">
        <f>'scenario input table'!I82</f>
        <v>2</v>
      </c>
      <c r="I33" s="5" t="str">
        <f>'scenario input table'!J82</f>
        <v>&lt; 12,5‰</v>
      </c>
      <c r="J33" s="5" t="str">
        <f>'scenario input table'!K82</f>
        <v>GB1</v>
      </c>
      <c r="K33" s="5" t="str">
        <f>'scenario input table'!L82</f>
        <v>C45</v>
      </c>
      <c r="L33" s="5" t="str">
        <f>'scenario input table'!M82</f>
        <v>No speed control system</v>
      </c>
      <c r="M33" s="5" t="str">
        <f>'scenario input table'!N82</f>
        <v>101-120km/h</v>
      </c>
      <c r="N33" s="5">
        <f>'scenario input table'!O82</f>
        <v>5</v>
      </c>
      <c r="O33" s="5" t="str">
        <f>'scenario input table'!P82</f>
        <v>D4</v>
      </c>
      <c r="P33" s="5">
        <f>'scenario input table'!Q82</f>
        <v>0</v>
      </c>
      <c r="Q33" s="5" t="str">
        <f>'scenario input table'!R82</f>
        <v>Excellent</v>
      </c>
    </row>
    <row r="34" spans="1:17" ht="21" customHeight="1" x14ac:dyDescent="0.35">
      <c r="A34" s="5" t="str">
        <f>'scenario input table'!A14</f>
        <v>DB Netz</v>
      </c>
      <c r="B34" s="5" t="str">
        <f>'scenario input table'!B14</f>
        <v>Kehl - Appenweier (Offenburg)</v>
      </c>
      <c r="C34" s="5" t="str">
        <f>'scenario input table'!D14</f>
        <v>x</v>
      </c>
      <c r="D34" s="5" t="str">
        <f>'scenario input table'!E14</f>
        <v>x</v>
      </c>
      <c r="E34" s="5" t="str">
        <f>'scenario input table'!F14</f>
        <v>AC 15 kV 16,7Hz</v>
      </c>
      <c r="F34" s="5">
        <f>'scenario input table'!G14</f>
        <v>740</v>
      </c>
      <c r="G34" s="5" t="str">
        <f>'scenario input table'!H14</f>
        <v>D4</v>
      </c>
      <c r="H34" s="5">
        <f>'scenario input table'!I14</f>
        <v>2</v>
      </c>
      <c r="I34" s="5" t="str">
        <f>'scenario input table'!J14</f>
        <v>N/A</v>
      </c>
      <c r="J34" s="5" t="str">
        <f>'scenario input table'!K14</f>
        <v>Upon request</v>
      </c>
      <c r="K34" s="5" t="str">
        <f>'scenario input table'!L14</f>
        <v>P/C 80/410</v>
      </c>
      <c r="L34" s="5" t="str">
        <f>'scenario input table'!M14</f>
        <v>PZB</v>
      </c>
      <c r="M34" s="5">
        <f>'scenario input table'!N14</f>
        <v>160</v>
      </c>
      <c r="N34" s="5">
        <f>'scenario input table'!O14</f>
        <v>14</v>
      </c>
      <c r="O34" s="5">
        <f>'scenario input table'!P14</f>
        <v>0</v>
      </c>
      <c r="P34" s="5">
        <f>'scenario input table'!Q14</f>
        <v>0</v>
      </c>
      <c r="Q34" s="5">
        <f>'scenario input table'!R14</f>
        <v>0</v>
      </c>
    </row>
    <row r="35" spans="1:17" ht="15.5" customHeight="1" x14ac:dyDescent="0.35">
      <c r="A35" s="87" t="s">
        <v>282</v>
      </c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</row>
    <row r="36" spans="1:17" ht="45.5" customHeight="1" x14ac:dyDescent="0.35">
      <c r="A36" s="5" t="str">
        <f>'scenario input table'!A8</f>
        <v>DB Netz</v>
      </c>
      <c r="B36" s="5" t="str">
        <f>'scenario input table'!B8</f>
        <v>(Mannheim - Mühlacker - Ludwigsburg - Kornwestheim - Ulm - Augsburg Hbf - ) München - Rosenheim - Kufstein</v>
      </c>
      <c r="C36" s="5" t="str">
        <f>'scenario input table'!D8</f>
        <v>x</v>
      </c>
      <c r="D36" s="5" t="str">
        <f>'scenario input table'!E8</f>
        <v>x</v>
      </c>
      <c r="E36" s="5" t="str">
        <f>'scenario input table'!F8</f>
        <v>AC 15 kV 16,7Hz</v>
      </c>
      <c r="F36" s="5">
        <f>'scenario input table'!G8</f>
        <v>710</v>
      </c>
      <c r="G36" s="5" t="str">
        <f>'scenario input table'!H8</f>
        <v>D4</v>
      </c>
      <c r="H36" s="5">
        <f>'scenario input table'!I8</f>
        <v>2</v>
      </c>
      <c r="I36" s="5" t="str">
        <f>'scenario input table'!J8</f>
        <v>N/A</v>
      </c>
      <c r="J36" s="5" t="str">
        <f>'scenario input table'!K8</f>
        <v>Upon request</v>
      </c>
      <c r="K36" s="5" t="str">
        <f>'scenario input table'!L8</f>
        <v>P/C 80/410</v>
      </c>
      <c r="L36" s="5" t="str">
        <f>'scenario input table'!M8</f>
        <v>PZB</v>
      </c>
      <c r="M36" s="5">
        <f>'scenario input table'!N8</f>
        <v>160</v>
      </c>
      <c r="N36" s="5">
        <f>'scenario input table'!O8</f>
        <v>460</v>
      </c>
      <c r="O36" s="5" t="str">
        <f>'scenario input table'!P8</f>
        <v>930-1385</v>
      </c>
      <c r="P36" s="5">
        <f>'scenario input table'!Q8</f>
        <v>0</v>
      </c>
      <c r="Q36" s="5">
        <f>'scenario input table'!R8</f>
        <v>0</v>
      </c>
    </row>
    <row r="37" spans="1:17" ht="26" customHeight="1" x14ac:dyDescent="0.35">
      <c r="A37" s="5" t="str">
        <f>'scenario input table'!A49</f>
        <v>ÖBB</v>
      </c>
      <c r="B37" s="5" t="str">
        <f>'scenario input table'!B49</f>
        <v>Kufstein - Wörgl - Hall i. T. - Innsbruck - Brenner</v>
      </c>
      <c r="C37" s="5" t="str">
        <f>'scenario input table'!D49</f>
        <v>x</v>
      </c>
      <c r="D37" s="5" t="str">
        <f>'scenario input table'!E49</f>
        <v>x</v>
      </c>
      <c r="E37" s="5" t="str">
        <f>'scenario input table'!F49</f>
        <v>15 kV 16,7 Hz</v>
      </c>
      <c r="F37" s="5">
        <f>'scenario input table'!G49</f>
        <v>600</v>
      </c>
      <c r="G37" s="5" t="str">
        <f>'scenario input table'!H49</f>
        <v>22,5t (8,0t/m)</v>
      </c>
      <c r="H37" s="5">
        <f>'scenario input table'!I49</f>
        <v>2</v>
      </c>
      <c r="I37" s="5" t="str">
        <f>'scenario input table'!J49</f>
        <v>0‰-30‰</v>
      </c>
      <c r="J37" s="5" t="str">
        <f>'scenario input table'!K49</f>
        <v>GA, G1 und G2</v>
      </c>
      <c r="K37" s="5" t="str">
        <f>'scenario input table'!L49</f>
        <v>P/C 80/410</v>
      </c>
      <c r="L37" s="5" t="str">
        <f>'scenario input table'!M49</f>
        <v>PZB, ETCS 2</v>
      </c>
      <c r="M37" s="5">
        <f>'scenario input table'!N49</f>
        <v>130</v>
      </c>
      <c r="N37" s="5">
        <f>'scenario input table'!O49</f>
        <v>0</v>
      </c>
      <c r="O37" s="5" t="str">
        <f>'scenario input table'!P49</f>
        <v>700 t (one loco 1216)</v>
      </c>
      <c r="P37" s="5">
        <f>'scenario input table'!Q49</f>
        <v>0</v>
      </c>
      <c r="Q37" s="5">
        <f>'scenario input table'!R49</f>
        <v>0</v>
      </c>
    </row>
    <row r="38" spans="1:17" ht="63" x14ac:dyDescent="0.35">
      <c r="A38" s="5" t="str">
        <f>'scenario input table'!A50</f>
        <v>RFI</v>
      </c>
      <c r="B38" s="5" t="str">
        <f>'scenario input table'!B50</f>
        <v>Brenner – Verona – Milano SM</v>
      </c>
      <c r="C38" s="5" t="str">
        <f>'scenario input table'!D50</f>
        <v>x</v>
      </c>
      <c r="D38" s="5" t="str">
        <f>'scenario input table'!E50</f>
        <v>x</v>
      </c>
      <c r="E38" s="5" t="str">
        <f>'scenario input table'!F50</f>
        <v>3 KV</v>
      </c>
      <c r="F38" s="5" t="str">
        <f>'scenario input table'!G50</f>
        <v>600 ;(625 Verona-Milano)</v>
      </c>
      <c r="G38" s="5" t="str">
        <f>'scenario input table'!H50</f>
        <v>D4L</v>
      </c>
      <c r="H38" s="5">
        <f>'scenario input table'!I50</f>
        <v>2</v>
      </c>
      <c r="I38" s="5" t="str">
        <f>'scenario input table'!J50</f>
        <v>20‰-25‰ for , Brennero - Bivio/P.C. S. Massimo 
5‰-10‰ for Verona</v>
      </c>
      <c r="J38" s="5" t="str">
        <f>'scenario input table'!K50</f>
        <v>upon request</v>
      </c>
      <c r="K38" s="5" t="str">
        <f>'scenario input table'!L50</f>
        <v>PC/80</v>
      </c>
      <c r="L38" s="5" t="str">
        <f>'scenario input table'!M50</f>
        <v>SCMT</v>
      </c>
      <c r="M38" s="5">
        <f>'scenario input table'!N50</f>
        <v>100</v>
      </c>
      <c r="N38" s="5">
        <f>'scenario input table'!O50</f>
        <v>371</v>
      </c>
      <c r="O38" s="5">
        <f>'scenario input table'!P50</f>
        <v>1600</v>
      </c>
      <c r="P38" s="5">
        <f>'scenario input table'!Q50</f>
        <v>0</v>
      </c>
      <c r="Q38" s="5" t="str">
        <f>'scenario input table'!R50</f>
        <v> Extremely limited</v>
      </c>
    </row>
    <row r="39" spans="1:17" ht="15.5" customHeight="1" x14ac:dyDescent="0.35">
      <c r="A39" s="81" t="s">
        <v>340</v>
      </c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</row>
    <row r="40" spans="1:17" ht="39.5" customHeight="1" x14ac:dyDescent="0.35">
      <c r="A40" s="5" t="str">
        <f>'scenario input table'!A30</f>
        <v>DB Netz</v>
      </c>
      <c r="B40" s="5" t="str">
        <f>'scenario input table'!B30</f>
        <v>Aschaffenburg - Gemünden - Würzburg - Ansbach - Donauwörth - Augsburg - München - Kufstein</v>
      </c>
      <c r="C40" s="5" t="str">
        <f>'scenario input table'!D30</f>
        <v>x</v>
      </c>
      <c r="D40" s="5" t="str">
        <f>'scenario input table'!E30</f>
        <v>x</v>
      </c>
      <c r="E40" s="5" t="str">
        <f>'scenario input table'!F30</f>
        <v>AC 15 kV
16,7Hz</v>
      </c>
      <c r="F40" s="5">
        <f>'scenario input table'!G30</f>
        <v>0</v>
      </c>
      <c r="G40" s="5" t="str">
        <f>'scenario input table'!H30</f>
        <v>D4</v>
      </c>
      <c r="H40" s="5">
        <f>'scenario input table'!I30</f>
        <v>2</v>
      </c>
      <c r="I40" s="5" t="str">
        <f>'scenario input table'!J30</f>
        <v>N/A</v>
      </c>
      <c r="J40" s="5" t="str">
        <f>'scenario input table'!K30</f>
        <v>Upon request</v>
      </c>
      <c r="K40" s="5" t="str">
        <f>'scenario input table'!L30</f>
        <v>P/C 80 P/C 410</v>
      </c>
      <c r="L40" s="5" t="str">
        <f>'scenario input table'!M30</f>
        <v>PZB</v>
      </c>
      <c r="M40" s="5" t="str">
        <f>'scenario input table'!N30</f>
        <v>Up to 160</v>
      </c>
      <c r="N40" s="5">
        <f>'scenario input table'!O30</f>
        <v>0</v>
      </c>
      <c r="O40" s="5" t="str">
        <f>'scenario input table'!P30</f>
        <v>N-S: 1600t 
S-N: 1910t</v>
      </c>
      <c r="P40" s="5">
        <f>'scenario input table'!Q30</f>
        <v>0</v>
      </c>
      <c r="Q40" s="5">
        <f>'scenario input table'!R30</f>
        <v>0</v>
      </c>
    </row>
    <row r="41" spans="1:17" ht="27.5" customHeight="1" x14ac:dyDescent="0.35">
      <c r="A41" s="5" t="str">
        <f>'scenario input table'!A49</f>
        <v>ÖBB</v>
      </c>
      <c r="B41" s="5" t="str">
        <f>'scenario input table'!B49</f>
        <v>Kufstein - Wörgl - Hall i. T. - Innsbruck - Brenner</v>
      </c>
      <c r="C41" s="5" t="str">
        <f>'scenario input table'!D49</f>
        <v>x</v>
      </c>
      <c r="D41" s="5" t="str">
        <f>'scenario input table'!E49</f>
        <v>x</v>
      </c>
      <c r="E41" s="5" t="str">
        <f>'scenario input table'!F49</f>
        <v>15 kV 16,7 Hz</v>
      </c>
      <c r="F41" s="5">
        <f>'scenario input table'!G49</f>
        <v>600</v>
      </c>
      <c r="G41" s="5" t="str">
        <f>'scenario input table'!H49</f>
        <v>22,5t (8,0t/m)</v>
      </c>
      <c r="H41" s="5">
        <f>'scenario input table'!I49</f>
        <v>2</v>
      </c>
      <c r="I41" s="5" t="str">
        <f>'scenario input table'!J49</f>
        <v>0‰-30‰</v>
      </c>
      <c r="J41" s="5" t="str">
        <f>'scenario input table'!K49</f>
        <v>GA, G1 und G2</v>
      </c>
      <c r="K41" s="5" t="str">
        <f>'scenario input table'!L49</f>
        <v>P/C 80/410</v>
      </c>
      <c r="L41" s="5" t="str">
        <f>'scenario input table'!M49</f>
        <v>PZB, ETCS 2</v>
      </c>
      <c r="M41" s="5">
        <f>'scenario input table'!N49</f>
        <v>130</v>
      </c>
      <c r="N41" s="5">
        <f>'scenario input table'!O49</f>
        <v>0</v>
      </c>
      <c r="O41" s="5" t="str">
        <f>'scenario input table'!P49</f>
        <v>700 t (one loco 1216)</v>
      </c>
      <c r="P41" s="5">
        <f>'scenario input table'!Q49</f>
        <v>0</v>
      </c>
      <c r="Q41" s="5">
        <f>'scenario input table'!R49</f>
        <v>0</v>
      </c>
    </row>
    <row r="42" spans="1:17" ht="65.5" customHeight="1" x14ac:dyDescent="0.35">
      <c r="A42" s="5" t="str">
        <f>'scenario input table'!A50</f>
        <v>RFI</v>
      </c>
      <c r="B42" s="5" t="str">
        <f>'scenario input table'!B50</f>
        <v>Brenner – Verona – Milano SM</v>
      </c>
      <c r="C42" s="5" t="str">
        <f>'scenario input table'!D50</f>
        <v>x</v>
      </c>
      <c r="D42" s="5" t="str">
        <f>'scenario input table'!E50</f>
        <v>x</v>
      </c>
      <c r="E42" s="5" t="str">
        <f>'scenario input table'!F50</f>
        <v>3 KV</v>
      </c>
      <c r="F42" s="5" t="str">
        <f>'scenario input table'!G50</f>
        <v>600 ;(625 Verona-Milano)</v>
      </c>
      <c r="G42" s="5" t="str">
        <f>'scenario input table'!H50</f>
        <v>D4L</v>
      </c>
      <c r="H42" s="5">
        <f>'scenario input table'!I50</f>
        <v>2</v>
      </c>
      <c r="I42" s="5" t="str">
        <f>'scenario input table'!J50</f>
        <v>20‰-25‰ for , Brennero - Bivio/P.C. S. Massimo 
5‰-10‰ for Verona</v>
      </c>
      <c r="J42" s="5" t="str">
        <f>'scenario input table'!K50</f>
        <v>upon request</v>
      </c>
      <c r="K42" s="5" t="str">
        <f>'scenario input table'!L50</f>
        <v>PC/80</v>
      </c>
      <c r="L42" s="5" t="str">
        <f>'scenario input table'!M50</f>
        <v>SCMT</v>
      </c>
      <c r="M42" s="5">
        <f>'scenario input table'!N50</f>
        <v>100</v>
      </c>
      <c r="N42" s="5">
        <f>'scenario input table'!O50</f>
        <v>371</v>
      </c>
      <c r="O42" s="5">
        <f>'scenario input table'!P50</f>
        <v>1600</v>
      </c>
      <c r="P42" s="5">
        <f>'scenario input table'!Q50</f>
        <v>0</v>
      </c>
      <c r="Q42" s="5" t="str">
        <f>'scenario input table'!R50</f>
        <v> Extremely limited</v>
      </c>
    </row>
    <row r="43" spans="1:17" ht="15.5" x14ac:dyDescent="0.35">
      <c r="A43" s="87" t="s">
        <v>287</v>
      </c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</row>
    <row r="44" spans="1:17" x14ac:dyDescent="0.35">
      <c r="A44" s="5" t="str">
        <f>'scenario input table'!A21</f>
        <v>DB Netz</v>
      </c>
      <c r="B44" s="5" t="str">
        <f>'scenario input table'!B21</f>
        <v xml:space="preserve">Offenburg - Singen </v>
      </c>
      <c r="C44" s="5" t="str">
        <f>'scenario input table'!D21</f>
        <v>x</v>
      </c>
      <c r="D44" s="5" t="str">
        <f>'scenario input table'!E21</f>
        <v>x</v>
      </c>
      <c r="E44" s="5" t="str">
        <f>'scenario input table'!F21</f>
        <v>AC 15 kV 16,7Hz</v>
      </c>
      <c r="F44" s="5">
        <f>'scenario input table'!G21</f>
        <v>550</v>
      </c>
      <c r="G44" s="5" t="str">
        <f>'scenario input table'!H21</f>
        <v>D4</v>
      </c>
      <c r="H44" s="5">
        <f>'scenario input table'!I21</f>
        <v>2</v>
      </c>
      <c r="I44" s="5" t="str">
        <f>'scenario input table'!J21</f>
        <v>&lt; 40‰</v>
      </c>
      <c r="J44" s="5" t="str">
        <f>'scenario input table'!K21</f>
        <v>Upon request</v>
      </c>
      <c r="K44" s="5" t="str">
        <f>'scenario input table'!L21</f>
        <v>P/C 45/375</v>
      </c>
      <c r="L44" s="5" t="str">
        <f>'scenario input table'!M21</f>
        <v>PZB</v>
      </c>
      <c r="M44" s="5" t="str">
        <f>'scenario input table'!N21</f>
        <v>Up to 160</v>
      </c>
      <c r="N44" s="5">
        <f>'scenario input table'!O21</f>
        <v>150</v>
      </c>
      <c r="O44" s="5" t="str">
        <f>'scenario input table'!P21</f>
        <v>1060-1230</v>
      </c>
      <c r="P44" s="5">
        <f>'scenario input table'!Q21</f>
        <v>0</v>
      </c>
      <c r="Q44" s="5">
        <f>'scenario input table'!R21</f>
        <v>0</v>
      </c>
    </row>
    <row r="45" spans="1:17" ht="21" x14ac:dyDescent="0.35">
      <c r="A45" s="5" t="str">
        <f>'scenario input table'!A24</f>
        <v>DB Netz</v>
      </c>
      <c r="B45" s="5" t="str">
        <f>'scenario input table'!B24</f>
        <v>Singen - Schaffhausen</v>
      </c>
      <c r="C45" s="5" t="str">
        <f>'scenario input table'!D24</f>
        <v>x</v>
      </c>
      <c r="D45" s="5" t="str">
        <f>'scenario input table'!E24</f>
        <v>x</v>
      </c>
      <c r="E45" s="5" t="str">
        <f>'scenario input table'!F24</f>
        <v>AC 15 kV
16,7Hz</v>
      </c>
      <c r="F45" s="5">
        <f>'scenario input table'!G24</f>
        <v>580</v>
      </c>
      <c r="G45" s="5" t="str">
        <f>'scenario input table'!H24</f>
        <v>D4</v>
      </c>
      <c r="H45" s="5">
        <f>'scenario input table'!I24</f>
        <v>2</v>
      </c>
      <c r="I45" s="5" t="str">
        <f>'scenario input table'!J24</f>
        <v>N/A</v>
      </c>
      <c r="J45" s="5" t="str">
        <f>'scenario input table'!K24</f>
        <v>Upon request</v>
      </c>
      <c r="K45" s="5" t="str">
        <f>'scenario input table'!L24</f>
        <v>P/C 70/400</v>
      </c>
      <c r="L45" s="5" t="str">
        <f>'scenario input table'!M24</f>
        <v>PZB</v>
      </c>
      <c r="M45" s="5">
        <f>'scenario input table'!N24</f>
        <v>160</v>
      </c>
      <c r="N45" s="5">
        <f>'scenario input table'!O24</f>
        <v>20</v>
      </c>
      <c r="O45" s="5" t="str">
        <f>'scenario input table'!P24</f>
        <v>1: 3130t 2: 2275t</v>
      </c>
      <c r="P45" s="5">
        <f>'scenario input table'!Q24</f>
        <v>0</v>
      </c>
      <c r="Q45" s="5">
        <f>'scenario input table'!R24</f>
        <v>0</v>
      </c>
    </row>
    <row r="46" spans="1:17" ht="27" customHeight="1" x14ac:dyDescent="0.35">
      <c r="A46" s="5" t="str">
        <f>'scenario input table'!A70</f>
        <v>SBB</v>
      </c>
      <c r="B46" s="5" t="str">
        <f>'scenario input table'!B70</f>
        <v>Schaffhausen (border) - Zurich Oerlikon</v>
      </c>
      <c r="C46" s="5" t="str">
        <f>'scenario input table'!D70</f>
        <v>x</v>
      </c>
      <c r="D46" s="5" t="str">
        <f>'scenario input table'!E70</f>
        <v>x</v>
      </c>
      <c r="E46" s="5" t="str">
        <f>'scenario input table'!F70</f>
        <v>AC 15 kV 16,7Hz</v>
      </c>
      <c r="F46" s="5">
        <f>'scenario input table'!G70</f>
        <v>750</v>
      </c>
      <c r="G46" s="5" t="str">
        <f>'scenario input table'!H70</f>
        <v>D4</v>
      </c>
      <c r="H46" s="5">
        <f>'scenario input table'!I70</f>
        <v>2</v>
      </c>
      <c r="I46" s="5" t="str">
        <f>'scenario input table'!J70</f>
        <v>10‰</v>
      </c>
      <c r="J46" s="5" t="str">
        <f>'scenario input table'!K70</f>
        <v>EBV 2, includes UIC G1</v>
      </c>
      <c r="K46" s="5" t="str">
        <f>'scenario input table'!L70</f>
        <v>P/C 60/384</v>
      </c>
      <c r="L46" s="5" t="str">
        <f>'scenario input table'!M70</f>
        <v>L1 LS 3.4.0</v>
      </c>
      <c r="M46" s="5">
        <f>'scenario input table'!N70</f>
        <v>100</v>
      </c>
      <c r="N46" s="5">
        <f>'scenario input table'!O70</f>
        <v>52</v>
      </c>
      <c r="O46" s="5" t="str">
        <f>'scenario input table'!P70</f>
        <v>22,5 t</v>
      </c>
      <c r="P46" s="5" t="str">
        <f>'scenario input table'!Q70</f>
        <v>Some part one track only</v>
      </c>
      <c r="Q46" s="5" t="str">
        <f>'scenario input table'!R70</f>
        <v>Good</v>
      </c>
    </row>
  </sheetData>
  <customSheetViews>
    <customSheetView guid="{5F5AB960-9E3B-4ABB-8B79-6A32B4EB09AF}" topLeftCell="A31">
      <selection activeCell="B39" sqref="B39"/>
      <pageMargins left="0" right="0" top="0" bottom="0" header="0" footer="0"/>
      <pageSetup paperSize="9" orientation="portrait" r:id="rId1"/>
    </customSheetView>
  </customSheetViews>
  <mergeCells count="15">
    <mergeCell ref="A5:Q5"/>
    <mergeCell ref="Q1:Q2"/>
    <mergeCell ref="A3:Q3"/>
    <mergeCell ref="C1:D1"/>
    <mergeCell ref="G1:G2"/>
    <mergeCell ref="H1:H2"/>
    <mergeCell ref="K1:K2"/>
    <mergeCell ref="N1:N2"/>
    <mergeCell ref="P1:P2"/>
    <mergeCell ref="A35:Q35"/>
    <mergeCell ref="A43:Q43"/>
    <mergeCell ref="A25:Q25"/>
    <mergeCell ref="A21:Q21"/>
    <mergeCell ref="A12:Q12"/>
    <mergeCell ref="A39:Q39"/>
  </mergeCells>
  <conditionalFormatting sqref="A43:XFD1048576 R39:XFD42 A1:XFD38">
    <cfRule type="cellIs" dxfId="26" priority="2" operator="between">
      <formula>0</formula>
      <formula>0</formula>
    </cfRule>
  </conditionalFormatting>
  <conditionalFormatting sqref="A39:Q42">
    <cfRule type="cellIs" dxfId="25" priority="1" operator="between">
      <formula>0</formula>
      <formula>0</formula>
    </cfRule>
  </conditionalFormatting>
  <pageMargins left="0.7" right="0.7" top="0.78740157499999996" bottom="0.78740157499999996" header="0.3" footer="0.3"/>
  <pageSetup paperSize="9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ab4fb044-0bab-4a8e-a0a6-5986f1bd9a0d">
      <UserInfo>
        <DisplayName>Alessandro Fattorini -Extern</DisplayName>
        <AccountId>15</AccountId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1EB99E78F84EE4980F4580E839FAD39" ma:contentTypeVersion="10" ma:contentTypeDescription="Ein neues Dokument erstellen." ma:contentTypeScope="" ma:versionID="5e947628cd70e907acd2161043bc1b0f">
  <xsd:schema xmlns:xsd="http://www.w3.org/2001/XMLSchema" xmlns:xs="http://www.w3.org/2001/XMLSchema" xmlns:p="http://schemas.microsoft.com/office/2006/metadata/properties" xmlns:ns2="99af6933-f38f-4bcb-89d7-b64a961cfd44" xmlns:ns3="ab4fb044-0bab-4a8e-a0a6-5986f1bd9a0d" targetNamespace="http://schemas.microsoft.com/office/2006/metadata/properties" ma:root="true" ma:fieldsID="f8653c5d64667b6ac3fdebdf5f788e61" ns2:_="" ns3:_="">
    <xsd:import namespace="99af6933-f38f-4bcb-89d7-b64a961cfd44"/>
    <xsd:import namespace="ab4fb044-0bab-4a8e-a0a6-5986f1bd9a0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af6933-f38f-4bcb-89d7-b64a961cfd4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MediaService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4fb044-0bab-4a8e-a0a6-5986f1bd9a0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6AD3423-0611-48C5-85C6-5193920CC6FA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99af6933-f38f-4bcb-89d7-b64a961cfd44"/>
    <ds:schemaRef ds:uri="ab4fb044-0bab-4a8e-a0a6-5986f1bd9a0d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21883AE-A061-4A37-9083-8B471B59E6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9af6933-f38f-4bcb-89d7-b64a961cfd44"/>
    <ds:schemaRef ds:uri="ab4fb044-0bab-4a8e-a0a6-5986f1bd9a0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DE5119D-9A0F-436C-B352-6CE6505CAED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14</vt:i4>
      </vt:variant>
      <vt:variant>
        <vt:lpstr>Benannte Bereiche</vt:lpstr>
      </vt:variant>
      <vt:variant>
        <vt:i4>3</vt:i4>
      </vt:variant>
    </vt:vector>
  </HeadingPairs>
  <TitlesOfParts>
    <vt:vector size="17" baseType="lpstr">
      <vt:lpstr>Overview Re-Routing Options</vt:lpstr>
      <vt:lpstr>scenario input table</vt:lpstr>
      <vt:lpstr>scenario 2.2</vt:lpstr>
      <vt:lpstr>scenario 2.3</vt:lpstr>
      <vt:lpstr>scenario 2.4</vt:lpstr>
      <vt:lpstr>scenario 2.5</vt:lpstr>
      <vt:lpstr>scenario 3.2</vt:lpstr>
      <vt:lpstr>scenario 4.2</vt:lpstr>
      <vt:lpstr>scenario 4.3</vt:lpstr>
      <vt:lpstr>scenario 4.4</vt:lpstr>
      <vt:lpstr>scenario 4.5</vt:lpstr>
      <vt:lpstr>scenario 4.6</vt:lpstr>
      <vt:lpstr>scenario 4.7</vt:lpstr>
      <vt:lpstr>scenario 4.8</vt:lpstr>
      <vt:lpstr>'Overview Re-Routing Options'!_ftn1</vt:lpstr>
      <vt:lpstr>'Overview Re-Routing Options'!_ftnref1</vt:lpstr>
      <vt:lpstr>'scenario 4.2'!_Hlk523131131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Katharina Cibis</dc:creator>
  <cp:keywords/>
  <dc:description/>
  <cp:lastModifiedBy>Svenja Roßkopf</cp:lastModifiedBy>
  <cp:revision/>
  <dcterms:created xsi:type="dcterms:W3CDTF">2018-09-21T07:57:04Z</dcterms:created>
  <dcterms:modified xsi:type="dcterms:W3CDTF">2019-12-11T15:24:54Z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0x01010001EB99E78F84EE4980F4580E839FAD39</vt:lpwstr>
  </property>
</Properties>
</file>